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25" windowWidth="19140" windowHeight="5880" tabRatio="749" activeTab="1"/>
  </bookViews>
  <sheets>
    <sheet name="倉敷北日程" sheetId="1" r:id="rId1"/>
    <sheet name="倉敷北記録" sheetId="2" r:id="rId2"/>
  </sheets>
  <definedNames>
    <definedName name="_Fill" hidden="1">#REF!</definedName>
    <definedName name="_xlnm.Print_Area" localSheetId="1">'倉敷北記録'!$B$2:$AP$16</definedName>
    <definedName name="_xlnm.Print_Area" localSheetId="0">'倉敷北日程'!$A$1:$M$68</definedName>
  </definedNames>
  <calcPr fullCalcOnLoad="1"/>
</workbook>
</file>

<file path=xl/sharedStrings.xml><?xml version="1.0" encoding="utf-8"?>
<sst xmlns="http://schemas.openxmlformats.org/spreadsheetml/2006/main" count="373" uniqueCount="152">
  <si>
    <t>6月7日（日）</t>
  </si>
  <si>
    <t>7月5日（日）</t>
  </si>
  <si>
    <t>7月26日（日）</t>
  </si>
  <si>
    <t>開始／終了時刻</t>
  </si>
  <si>
    <t>時間（分）</t>
  </si>
  <si>
    <t>使用する</t>
  </si>
  <si>
    <t>消化可能</t>
  </si>
  <si>
    <t>試合</t>
  </si>
  <si>
    <t>ﾊｰﾌﾀｲﾑ</t>
  </si>
  <si>
    <t>試合間</t>
  </si>
  <si>
    <t>１日の試合数</t>
  </si>
  <si>
    <t>ピッチ数</t>
  </si>
  <si>
    <t>な試合数</t>
  </si>
  <si>
    <t>総当り</t>
  </si>
  <si>
    <t>対戦</t>
  </si>
  <si>
    <t>参加</t>
  </si>
  <si>
    <t>必要</t>
  </si>
  <si>
    <t>のチーム数</t>
  </si>
  <si>
    <t>試合数</t>
  </si>
  <si>
    <t>の数</t>
  </si>
  <si>
    <t>開催</t>
  </si>
  <si>
    <t>日数</t>
  </si>
  <si>
    <t>1⇔2</t>
  </si>
  <si>
    <t>3⇔4</t>
  </si>
  <si>
    <t>5⇔6</t>
  </si>
  <si>
    <t>7⇔8</t>
  </si>
  <si>
    <t>9⇔10</t>
  </si>
  <si>
    <t>11⇔12</t>
  </si>
  <si>
    <t>1⇔3</t>
  </si>
  <si>
    <t>5⇔2</t>
  </si>
  <si>
    <t>7⇔4</t>
  </si>
  <si>
    <t>9⇔6</t>
  </si>
  <si>
    <t>11⇔8</t>
  </si>
  <si>
    <t>12⇔10</t>
  </si>
  <si>
    <t>1⇔5</t>
  </si>
  <si>
    <t>7⇔3</t>
  </si>
  <si>
    <t>9⇔2</t>
  </si>
  <si>
    <t>11⇔4</t>
  </si>
  <si>
    <t>12⇔6</t>
  </si>
  <si>
    <t>10⇔8</t>
  </si>
  <si>
    <t>1⇔7</t>
  </si>
  <si>
    <t>9⇔5</t>
  </si>
  <si>
    <t>11⇔3</t>
  </si>
  <si>
    <t>12⇔2</t>
  </si>
  <si>
    <t>10⇔4</t>
  </si>
  <si>
    <t>8⇔6</t>
  </si>
  <si>
    <t>1⇔9</t>
  </si>
  <si>
    <t>11⇔7</t>
  </si>
  <si>
    <t>12⇔5</t>
  </si>
  <si>
    <t>10⇔3</t>
  </si>
  <si>
    <t>8⇔2</t>
  </si>
  <si>
    <t>6⇔4</t>
  </si>
  <si>
    <t>1⇔11</t>
  </si>
  <si>
    <t>12⇔9</t>
  </si>
  <si>
    <t>10⇔7</t>
  </si>
  <si>
    <t>8⇔5</t>
  </si>
  <si>
    <t>6⇔3</t>
  </si>
  <si>
    <t>4⇔2</t>
  </si>
  <si>
    <t>1⇔12</t>
  </si>
  <si>
    <t>10⇔11</t>
  </si>
  <si>
    <t>8⇔9</t>
  </si>
  <si>
    <t>6⇔7</t>
  </si>
  <si>
    <t>4⇔5</t>
  </si>
  <si>
    <t>2⇔3</t>
  </si>
  <si>
    <t>1⇔10</t>
  </si>
  <si>
    <t>8⇔12</t>
  </si>
  <si>
    <t>6⇔11</t>
  </si>
  <si>
    <t>4⇔9</t>
  </si>
  <si>
    <t>2⇔7</t>
  </si>
  <si>
    <t>3⇔5</t>
  </si>
  <si>
    <t>1⇔8</t>
  </si>
  <si>
    <t>6⇔10</t>
  </si>
  <si>
    <t>4⇔12</t>
  </si>
  <si>
    <t>2⇔11</t>
  </si>
  <si>
    <t>3⇔9</t>
  </si>
  <si>
    <t>5⇔7</t>
  </si>
  <si>
    <t>1⇔6</t>
  </si>
  <si>
    <t>4⇔8</t>
  </si>
  <si>
    <t>2⇔10</t>
  </si>
  <si>
    <t>3⇔12</t>
  </si>
  <si>
    <t>5⇔11</t>
  </si>
  <si>
    <t>7⇔9</t>
  </si>
  <si>
    <t>1⇔4</t>
  </si>
  <si>
    <t>2⇔6</t>
  </si>
  <si>
    <t>3⇔8</t>
  </si>
  <si>
    <t>5⇔10</t>
  </si>
  <si>
    <t>7⇔12</t>
  </si>
  <si>
    <t>9⇔11</t>
  </si>
  <si>
    <t>チーム数</t>
  </si>
  <si>
    <t>Aピッチ（北）</t>
  </si>
  <si>
    <t>Bピッチ（南）</t>
  </si>
  <si>
    <t>▽第1節</t>
  </si>
  <si>
    <t>▽第2節</t>
  </si>
  <si>
    <t>▽第3節</t>
  </si>
  <si>
    <t>▽第4節</t>
  </si>
  <si>
    <t>▽第5節</t>
  </si>
  <si>
    <t>▽第6節</t>
  </si>
  <si>
    <t>得失差</t>
  </si>
  <si>
    <t>1＞</t>
  </si>
  <si>
    <t>2＞</t>
  </si>
  <si>
    <t>3＞</t>
  </si>
  <si>
    <t>勝ち点</t>
  </si>
  <si>
    <t>総得点</t>
  </si>
  <si>
    <t>勝ち点計算</t>
  </si>
  <si>
    <t>総失点</t>
  </si>
  <si>
    <t>１グループ</t>
  </si>
  <si>
    <t>～</t>
  </si>
  <si>
    <t>１ピッチの</t>
  </si>
  <si>
    <t>順位</t>
  </si>
  <si>
    <t>順位点</t>
  </si>
  <si>
    <t>-</t>
  </si>
  <si>
    <t>4月19日（日）</t>
  </si>
  <si>
    <t>4月29日（水）</t>
  </si>
  <si>
    <t>5月3日（日）</t>
  </si>
  <si>
    <t>5月17日（日）</t>
  </si>
  <si>
    <t>2015 西部地域U-12リーグ（倉敷北）試合記録</t>
  </si>
  <si>
    <t>2015 西部地域U-12リーグ（倉敷北）前期試合日程</t>
  </si>
  <si>
    <t>▽予備日</t>
  </si>
  <si>
    <t>ﾋﾟﾅｸﾙ倉敷</t>
  </si>
  <si>
    <t>総社SC</t>
  </si>
  <si>
    <t>総社JFC</t>
  </si>
  <si>
    <t>総社FC</t>
  </si>
  <si>
    <t>総社KSC</t>
  </si>
  <si>
    <t>高梁</t>
  </si>
  <si>
    <t>スインキ-</t>
  </si>
  <si>
    <t>ヴィスポ</t>
  </si>
  <si>
    <t>万寿東</t>
  </si>
  <si>
    <t>ﾚｽﾃ倉敷</t>
  </si>
  <si>
    <t>中庄</t>
  </si>
  <si>
    <t>庄</t>
  </si>
  <si>
    <t>審判</t>
  </si>
  <si>
    <t>審判</t>
  </si>
  <si>
    <t>4-1</t>
  </si>
  <si>
    <t>0-1</t>
  </si>
  <si>
    <t>6-1</t>
  </si>
  <si>
    <t>6-0</t>
  </si>
  <si>
    <t>1-1</t>
  </si>
  <si>
    <t>3-1</t>
  </si>
  <si>
    <t>5-0</t>
  </si>
  <si>
    <t>1-3</t>
  </si>
  <si>
    <t>2-1</t>
  </si>
  <si>
    <t>5-2</t>
  </si>
  <si>
    <t>0-3</t>
  </si>
  <si>
    <t>6-0</t>
  </si>
  <si>
    <t>10-0</t>
  </si>
  <si>
    <t>3-0</t>
  </si>
  <si>
    <t>5-1</t>
  </si>
  <si>
    <t>3-1</t>
  </si>
  <si>
    <t>2-0</t>
  </si>
  <si>
    <t>1-5</t>
  </si>
  <si>
    <t>0-4</t>
  </si>
  <si>
    <t>9-2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</si>
</sst>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"/>
    <numFmt numFmtId="180" formatCode="[$€-2]\ #,##0.00_);[Red]\([$€-2]\ #,##0.00\)"/>
    <numFmt numFmtId="181" formatCode="mm"/>
    <numFmt numFmtId="182" formatCode="h:mm;@"/>
    <numFmt numFmtId="183" formatCode="m/d;@"/>
    <numFmt numFmtId="184" formatCode="mmm\-yyyy"/>
    <numFmt numFmtId="185" formatCode="#&quot;級&quot;"/>
    <numFmt numFmtId="186" formatCode="0_ "/>
    <numFmt numFmtId="187" formatCode="yyyy\.mm\.dd"/>
    <numFmt numFmtId="188" formatCode="[&lt;=999]000;[&lt;=9999]000\-00;000\-0000"/>
    <numFmt numFmtId="189" formatCode="0_);[Red]\(0\)"/>
    <numFmt numFmtId="190" formatCode="#,##0_);[Red]\(#,##0\)"/>
    <numFmt numFmtId="191" formatCode="#,##0_ ;[Red]\-#,##0\ "/>
    <numFmt numFmtId="192" formatCode="0.0"/>
    <numFmt numFmtId="193" formatCode="[&lt;=999]000;[&lt;=99999]000\-00;000\-0000"/>
    <numFmt numFmtId="194" formatCode="0_ ;[Red]\-0\ "/>
    <numFmt numFmtId="195" formatCode="0;[Red]0"/>
    <numFmt numFmtId="196" formatCode="#,##0.0;[Red]\-#,##0.0"/>
    <numFmt numFmtId="197" formatCode="0.000"/>
    <numFmt numFmtId="198" formatCode="0.0000"/>
    <numFmt numFmtId="199" formatCode="&quot;¥&quot;#,##0.0;[Red]&quot;¥&quot;\-#,##0.0"/>
    <numFmt numFmtId="200" formatCode="0.00000"/>
    <numFmt numFmtId="201" formatCode="#,##0_ "/>
    <numFmt numFmtId="202" formatCode="0;\-0;"/>
    <numFmt numFmtId="203" formatCode="0;0;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HGPｺﾞｼｯｸM"/>
      <family val="3"/>
    </font>
    <font>
      <sz val="11"/>
      <name val="HGPｺﾞｼｯｸM"/>
      <family val="3"/>
    </font>
    <font>
      <sz val="14"/>
      <name val="HGPｺﾞｼｯｸM"/>
      <family val="3"/>
    </font>
    <font>
      <b/>
      <sz val="11"/>
      <color indexed="10"/>
      <name val="HGPｺﾞｼｯｸM"/>
      <family val="3"/>
    </font>
    <font>
      <b/>
      <sz val="11"/>
      <color indexed="12"/>
      <name val="HGPｺﾞｼｯｸM"/>
      <family val="3"/>
    </font>
    <font>
      <sz val="12"/>
      <name val="HGPｺﾞｼｯｸM"/>
      <family val="3"/>
    </font>
    <font>
      <sz val="12"/>
      <name val="ＭＳ Ｐゴシック"/>
      <family val="3"/>
    </font>
    <font>
      <sz val="12"/>
      <name val="標準明朝"/>
      <family val="1"/>
    </font>
    <font>
      <sz val="14"/>
      <name val="ＦＡ Ｐ 明朝"/>
      <family val="1"/>
    </font>
    <font>
      <sz val="11"/>
      <name val="HGSｺﾞｼｯｸM"/>
      <family val="3"/>
    </font>
    <font>
      <b/>
      <sz val="14"/>
      <name val="HGPｺﾞｼｯｸM"/>
      <family val="3"/>
    </font>
    <font>
      <sz val="8"/>
      <name val="HGPｺﾞｼｯｸM"/>
      <family val="3"/>
    </font>
    <font>
      <sz val="8"/>
      <color indexed="10"/>
      <name val="HGPｺﾞｼｯｸM"/>
      <family val="3"/>
    </font>
    <font>
      <sz val="16"/>
      <name val="HGPｺﾞｼｯｸM"/>
      <family val="3"/>
    </font>
    <font>
      <sz val="12"/>
      <color indexed="63"/>
      <name val="HGPｺﾞｼｯｸM"/>
      <family val="3"/>
    </font>
    <font>
      <b/>
      <sz val="16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uble"/>
      <top style="thin"/>
      <bottom style="thin"/>
    </border>
    <border>
      <left style="dotted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1" fillId="3" borderId="0" applyNumberFormat="0" applyBorder="0" applyAlignment="0" applyProtection="0"/>
    <xf numFmtId="0" fontId="38" fillId="4" borderId="0" applyNumberFormat="0" applyBorder="0" applyAlignment="0" applyProtection="0"/>
    <xf numFmtId="0" fontId="21" fillId="5" borderId="0" applyNumberFormat="0" applyBorder="0" applyAlignment="0" applyProtection="0"/>
    <xf numFmtId="0" fontId="38" fillId="6" borderId="0" applyNumberFormat="0" applyBorder="0" applyAlignment="0" applyProtection="0"/>
    <xf numFmtId="0" fontId="21" fillId="7" borderId="0" applyNumberFormat="0" applyBorder="0" applyAlignment="0" applyProtection="0"/>
    <xf numFmtId="0" fontId="38" fillId="8" borderId="0" applyNumberFormat="0" applyBorder="0" applyAlignment="0" applyProtection="0"/>
    <xf numFmtId="0" fontId="21" fillId="9" borderId="0" applyNumberFormat="0" applyBorder="0" applyAlignment="0" applyProtection="0"/>
    <xf numFmtId="0" fontId="38" fillId="10" borderId="0" applyNumberFormat="0" applyBorder="0" applyAlignment="0" applyProtection="0"/>
    <xf numFmtId="0" fontId="21" fillId="11" borderId="0" applyNumberFormat="0" applyBorder="0" applyAlignment="0" applyProtection="0"/>
    <xf numFmtId="0" fontId="38" fillId="12" borderId="0" applyNumberFormat="0" applyBorder="0" applyAlignment="0" applyProtection="0"/>
    <xf numFmtId="0" fontId="21" fillId="13" borderId="0" applyNumberFormat="0" applyBorder="0" applyAlignment="0" applyProtection="0"/>
    <xf numFmtId="0" fontId="38" fillId="14" borderId="0" applyNumberFormat="0" applyBorder="0" applyAlignment="0" applyProtection="0"/>
    <xf numFmtId="0" fontId="21" fillId="15" borderId="0" applyNumberFormat="0" applyBorder="0" applyAlignment="0" applyProtection="0"/>
    <xf numFmtId="0" fontId="38" fillId="16" borderId="0" applyNumberFormat="0" applyBorder="0" applyAlignment="0" applyProtection="0"/>
    <xf numFmtId="0" fontId="21" fillId="17" borderId="0" applyNumberFormat="0" applyBorder="0" applyAlignment="0" applyProtection="0"/>
    <xf numFmtId="0" fontId="38" fillId="18" borderId="0" applyNumberFormat="0" applyBorder="0" applyAlignment="0" applyProtection="0"/>
    <xf numFmtId="0" fontId="21" fillId="19" borderId="0" applyNumberFormat="0" applyBorder="0" applyAlignment="0" applyProtection="0"/>
    <xf numFmtId="0" fontId="38" fillId="20" borderId="0" applyNumberFormat="0" applyBorder="0" applyAlignment="0" applyProtection="0"/>
    <xf numFmtId="0" fontId="21" fillId="9" borderId="0" applyNumberFormat="0" applyBorder="0" applyAlignment="0" applyProtection="0"/>
    <xf numFmtId="0" fontId="38" fillId="21" borderId="0" applyNumberFormat="0" applyBorder="0" applyAlignment="0" applyProtection="0"/>
    <xf numFmtId="0" fontId="21" fillId="15" borderId="0" applyNumberFormat="0" applyBorder="0" applyAlignment="0" applyProtection="0"/>
    <xf numFmtId="0" fontId="38" fillId="22" borderId="0" applyNumberFormat="0" applyBorder="0" applyAlignment="0" applyProtection="0"/>
    <xf numFmtId="0" fontId="21" fillId="23" borderId="0" applyNumberFormat="0" applyBorder="0" applyAlignment="0" applyProtection="0"/>
    <xf numFmtId="0" fontId="39" fillId="24" borderId="0" applyNumberFormat="0" applyBorder="0" applyAlignment="0" applyProtection="0"/>
    <xf numFmtId="0" fontId="20" fillId="25" borderId="0" applyNumberFormat="0" applyBorder="0" applyAlignment="0" applyProtection="0"/>
    <xf numFmtId="0" fontId="39" fillId="26" borderId="0" applyNumberFormat="0" applyBorder="0" applyAlignment="0" applyProtection="0"/>
    <xf numFmtId="0" fontId="20" fillId="17" borderId="0" applyNumberFormat="0" applyBorder="0" applyAlignment="0" applyProtection="0"/>
    <xf numFmtId="0" fontId="39" fillId="27" borderId="0" applyNumberFormat="0" applyBorder="0" applyAlignment="0" applyProtection="0"/>
    <xf numFmtId="0" fontId="20" fillId="19" borderId="0" applyNumberFormat="0" applyBorder="0" applyAlignment="0" applyProtection="0"/>
    <xf numFmtId="0" fontId="39" fillId="28" borderId="0" applyNumberFormat="0" applyBorder="0" applyAlignment="0" applyProtection="0"/>
    <xf numFmtId="0" fontId="20" fillId="29" borderId="0" applyNumberFormat="0" applyBorder="0" applyAlignment="0" applyProtection="0"/>
    <xf numFmtId="0" fontId="39" fillId="30" borderId="0" applyNumberFormat="0" applyBorder="0" applyAlignment="0" applyProtection="0"/>
    <xf numFmtId="0" fontId="20" fillId="31" borderId="0" applyNumberFormat="0" applyBorder="0" applyAlignment="0" applyProtection="0"/>
    <xf numFmtId="0" fontId="39" fillId="32" borderId="0" applyNumberFormat="0" applyBorder="0" applyAlignment="0" applyProtection="0"/>
    <xf numFmtId="0" fontId="20" fillId="33" borderId="0" applyNumberFormat="0" applyBorder="0" applyAlignment="0" applyProtection="0"/>
    <xf numFmtId="0" fontId="39" fillId="34" borderId="0" applyNumberFormat="0" applyBorder="0" applyAlignment="0" applyProtection="0"/>
    <xf numFmtId="0" fontId="20" fillId="35" borderId="0" applyNumberFormat="0" applyBorder="0" applyAlignment="0" applyProtection="0"/>
    <xf numFmtId="0" fontId="39" fillId="36" borderId="0" applyNumberFormat="0" applyBorder="0" applyAlignment="0" applyProtection="0"/>
    <xf numFmtId="0" fontId="20" fillId="37" borderId="0" applyNumberFormat="0" applyBorder="0" applyAlignment="0" applyProtection="0"/>
    <xf numFmtId="0" fontId="39" fillId="38" borderId="0" applyNumberFormat="0" applyBorder="0" applyAlignment="0" applyProtection="0"/>
    <xf numFmtId="0" fontId="20" fillId="39" borderId="0" applyNumberFormat="0" applyBorder="0" applyAlignment="0" applyProtection="0"/>
    <xf numFmtId="0" fontId="39" fillId="40" borderId="0" applyNumberFormat="0" applyBorder="0" applyAlignment="0" applyProtection="0"/>
    <xf numFmtId="0" fontId="20" fillId="29" borderId="0" applyNumberFormat="0" applyBorder="0" applyAlignment="0" applyProtection="0"/>
    <xf numFmtId="0" fontId="39" fillId="41" borderId="0" applyNumberFormat="0" applyBorder="0" applyAlignment="0" applyProtection="0"/>
    <xf numFmtId="0" fontId="20" fillId="31" borderId="0" applyNumberFormat="0" applyBorder="0" applyAlignment="0" applyProtection="0"/>
    <xf numFmtId="0" fontId="39" fillId="42" borderId="0" applyNumberFormat="0" applyBorder="0" applyAlignment="0" applyProtection="0"/>
    <xf numFmtId="0" fontId="20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44" borderId="1" applyNumberFormat="0" applyAlignment="0" applyProtection="0"/>
    <xf numFmtId="0" fontId="16" fillId="45" borderId="2" applyNumberFormat="0" applyAlignment="0" applyProtection="0"/>
    <xf numFmtId="0" fontId="42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3" fillId="0" borderId="5" applyNumberFormat="0" applyFill="0" applyAlignment="0" applyProtection="0"/>
    <xf numFmtId="0" fontId="15" fillId="0" borderId="6" applyNumberFormat="0" applyFill="0" applyAlignment="0" applyProtection="0"/>
    <xf numFmtId="0" fontId="44" fillId="50" borderId="0" applyNumberFormat="0" applyBorder="0" applyAlignment="0" applyProtection="0"/>
    <xf numFmtId="0" fontId="10" fillId="5" borderId="0" applyNumberFormat="0" applyBorder="0" applyAlignment="0" applyProtection="0"/>
    <xf numFmtId="0" fontId="45" fillId="51" borderId="7" applyNumberFormat="0" applyAlignment="0" applyProtection="0"/>
    <xf numFmtId="0" fontId="14" fillId="52" borderId="8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6" fillId="0" borderId="10" applyNumberFormat="0" applyFill="0" applyAlignment="0" applyProtection="0"/>
    <xf numFmtId="0" fontId="48" fillId="0" borderId="11" applyNumberFormat="0" applyFill="0" applyAlignment="0" applyProtection="0"/>
    <xf numFmtId="0" fontId="7" fillId="0" borderId="12" applyNumberFormat="0" applyFill="0" applyAlignment="0" applyProtection="0"/>
    <xf numFmtId="0" fontId="49" fillId="0" borderId="13" applyNumberFormat="0" applyFill="0" applyAlignment="0" applyProtection="0"/>
    <xf numFmtId="0" fontId="8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19" fillId="0" borderId="16" applyNumberFormat="0" applyFill="0" applyAlignment="0" applyProtection="0"/>
    <xf numFmtId="0" fontId="51" fillId="51" borderId="17" applyNumberFormat="0" applyAlignment="0" applyProtection="0"/>
    <xf numFmtId="0" fontId="13" fillId="52" borderId="18" applyNumberFormat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53" borderId="7" applyNumberFormat="0" applyAlignment="0" applyProtection="0"/>
    <xf numFmtId="0" fontId="12" fillId="13" borderId="8" applyNumberFormat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54" fillId="54" borderId="0" applyNumberFormat="0" applyBorder="0" applyAlignment="0" applyProtection="0"/>
    <xf numFmtId="0" fontId="9" fillId="7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3" fillId="0" borderId="0" xfId="106" applyFont="1" applyFill="1">
      <alignment vertical="center"/>
      <protection/>
    </xf>
    <xf numFmtId="0" fontId="23" fillId="0" borderId="19" xfId="106" applyFont="1" applyFill="1" applyBorder="1" applyAlignment="1">
      <alignment horizontal="center" vertical="center" shrinkToFit="1"/>
      <protection/>
    </xf>
    <xf numFmtId="0" fontId="27" fillId="0" borderId="0" xfId="106" applyFont="1" applyFill="1" applyBorder="1" applyAlignment="1">
      <alignment horizontal="center" vertical="center" shrinkToFit="1"/>
      <protection/>
    </xf>
    <xf numFmtId="0" fontId="23" fillId="0" borderId="20" xfId="106" applyFont="1" applyFill="1" applyBorder="1" applyAlignment="1">
      <alignment horizontal="center" vertical="center"/>
      <protection/>
    </xf>
    <xf numFmtId="20" fontId="23" fillId="0" borderId="21" xfId="106" applyNumberFormat="1" applyFont="1" applyFill="1" applyBorder="1" applyAlignment="1">
      <alignment horizontal="center" vertical="center"/>
      <protection/>
    </xf>
    <xf numFmtId="0" fontId="23" fillId="0" borderId="22" xfId="106" applyFont="1" applyFill="1" applyBorder="1" applyAlignment="1">
      <alignment horizontal="center" vertical="center"/>
      <protection/>
    </xf>
    <xf numFmtId="20" fontId="23" fillId="0" borderId="23" xfId="106" applyNumberFormat="1" applyFont="1" applyFill="1" applyBorder="1" applyAlignment="1">
      <alignment horizontal="center" vertical="center"/>
      <protection/>
    </xf>
    <xf numFmtId="0" fontId="23" fillId="55" borderId="20" xfId="106" applyFont="1" applyFill="1" applyBorder="1" applyAlignment="1">
      <alignment horizontal="center" vertical="center"/>
      <protection/>
    </xf>
    <xf numFmtId="0" fontId="23" fillId="55" borderId="21" xfId="106" applyFont="1" applyFill="1" applyBorder="1" applyAlignment="1">
      <alignment horizontal="center" vertical="center"/>
      <protection/>
    </xf>
    <xf numFmtId="0" fontId="23" fillId="0" borderId="0" xfId="106" applyFont="1">
      <alignment vertical="center"/>
      <protection/>
    </xf>
    <xf numFmtId="0" fontId="32" fillId="0" borderId="0" xfId="106" applyFont="1">
      <alignment vertical="center"/>
      <protection/>
    </xf>
    <xf numFmtId="0" fontId="23" fillId="0" borderId="20" xfId="106" applyFont="1" applyBorder="1" applyAlignment="1">
      <alignment horizontal="center" vertical="center" shrinkToFit="1"/>
      <protection/>
    </xf>
    <xf numFmtId="0" fontId="23" fillId="0" borderId="19" xfId="106" applyFont="1" applyBorder="1" applyAlignment="1">
      <alignment horizontal="center" vertical="center" shrinkToFit="1"/>
      <protection/>
    </xf>
    <xf numFmtId="0" fontId="23" fillId="0" borderId="19" xfId="106" applyFont="1" applyBorder="1" applyAlignment="1">
      <alignment vertical="center" shrinkToFit="1"/>
      <protection/>
    </xf>
    <xf numFmtId="0" fontId="23" fillId="0" borderId="24" xfId="106" applyFont="1" applyBorder="1" applyAlignment="1">
      <alignment horizontal="center" vertical="center" shrinkToFit="1"/>
      <protection/>
    </xf>
    <xf numFmtId="0" fontId="26" fillId="49" borderId="20" xfId="106" applyFont="1" applyFill="1" applyBorder="1" applyAlignment="1" applyProtection="1">
      <alignment horizontal="center" vertical="center" shrinkToFit="1"/>
      <protection locked="0"/>
    </xf>
    <xf numFmtId="0" fontId="25" fillId="0" borderId="20" xfId="106" applyFont="1" applyBorder="1" applyAlignment="1">
      <alignment horizontal="center" vertical="center" shrinkToFit="1"/>
      <protection/>
    </xf>
    <xf numFmtId="0" fontId="23" fillId="0" borderId="0" xfId="106" applyFont="1" applyAlignment="1">
      <alignment horizontal="center" vertical="center"/>
      <protection/>
    </xf>
    <xf numFmtId="0" fontId="23" fillId="0" borderId="0" xfId="106" applyFont="1" applyAlignment="1">
      <alignment vertical="center" shrinkToFit="1"/>
      <protection/>
    </xf>
    <xf numFmtId="0" fontId="23" fillId="0" borderId="0" xfId="106" applyFont="1" applyBorder="1">
      <alignment vertical="center"/>
      <protection/>
    </xf>
    <xf numFmtId="0" fontId="22" fillId="0" borderId="0" xfId="106" applyFont="1" applyAlignment="1">
      <alignment horizontal="right" vertical="center"/>
      <protection/>
    </xf>
    <xf numFmtId="0" fontId="23" fillId="55" borderId="21" xfId="106" applyFont="1" applyFill="1" applyBorder="1" applyAlignment="1">
      <alignment vertical="center"/>
      <protection/>
    </xf>
    <xf numFmtId="0" fontId="23" fillId="55" borderId="22" xfId="106" applyFont="1" applyFill="1" applyBorder="1" applyAlignment="1">
      <alignment horizontal="center" vertical="center"/>
      <protection/>
    </xf>
    <xf numFmtId="0" fontId="23" fillId="55" borderId="23" xfId="106" applyFont="1" applyFill="1" applyBorder="1" applyAlignment="1">
      <alignment horizontal="center" vertical="center"/>
      <protection/>
    </xf>
    <xf numFmtId="0" fontId="23" fillId="55" borderId="25" xfId="106" applyFont="1" applyFill="1" applyBorder="1">
      <alignment vertical="center"/>
      <protection/>
    </xf>
    <xf numFmtId="0" fontId="23" fillId="0" borderId="20" xfId="106" applyFont="1" applyBorder="1" applyAlignment="1">
      <alignment horizontal="center" vertical="center"/>
      <protection/>
    </xf>
    <xf numFmtId="20" fontId="23" fillId="49" borderId="21" xfId="106" applyNumberFormat="1" applyFont="1" applyFill="1" applyBorder="1" applyAlignment="1" applyProtection="1">
      <alignment horizontal="center" vertical="center"/>
      <protection locked="0"/>
    </xf>
    <xf numFmtId="0" fontId="23" fillId="0" borderId="22" xfId="106" applyFont="1" applyBorder="1" applyAlignment="1">
      <alignment horizontal="center" vertical="center"/>
      <protection/>
    </xf>
    <xf numFmtId="20" fontId="23" fillId="0" borderId="23" xfId="106" applyNumberFormat="1" applyFont="1" applyBorder="1" applyAlignment="1">
      <alignment horizontal="center" vertical="center"/>
      <protection/>
    </xf>
    <xf numFmtId="0" fontId="27" fillId="0" borderId="21" xfId="106" applyFont="1" applyFill="1" applyBorder="1" applyAlignment="1">
      <alignment horizontal="center" vertical="center" shrinkToFit="1"/>
      <protection/>
    </xf>
    <xf numFmtId="49" fontId="27" fillId="49" borderId="22" xfId="106" applyNumberFormat="1" applyFont="1" applyFill="1" applyBorder="1" applyAlignment="1" applyProtection="1">
      <alignment horizontal="center" vertical="center" shrinkToFit="1"/>
      <protection locked="0"/>
    </xf>
    <xf numFmtId="0" fontId="27" fillId="0" borderId="25" xfId="106" applyFont="1" applyFill="1" applyBorder="1" applyAlignment="1">
      <alignment horizontal="center" vertical="center" shrinkToFit="1"/>
      <protection/>
    </xf>
    <xf numFmtId="0" fontId="23" fillId="49" borderId="0" xfId="106" applyFont="1" applyFill="1" applyAlignment="1" applyProtection="1">
      <alignment horizontal="center" vertical="center"/>
      <protection locked="0"/>
    </xf>
    <xf numFmtId="20" fontId="23" fillId="0" borderId="21" xfId="106" applyNumberFormat="1" applyFont="1" applyBorder="1" applyAlignment="1">
      <alignment horizontal="center" vertical="center"/>
      <protection/>
    </xf>
    <xf numFmtId="49" fontId="27" fillId="49" borderId="22" xfId="106" applyNumberFormat="1" applyFont="1" applyFill="1" applyBorder="1" applyAlignment="1" applyProtection="1" quotePrefix="1">
      <alignment horizontal="center" vertical="center" shrinkToFit="1"/>
      <protection locked="0"/>
    </xf>
    <xf numFmtId="20" fontId="23" fillId="0" borderId="0" xfId="106" applyNumberFormat="1" applyFont="1" applyBorder="1" applyAlignment="1">
      <alignment horizontal="center" vertical="center"/>
      <protection/>
    </xf>
    <xf numFmtId="0" fontId="23" fillId="0" borderId="0" xfId="106" applyFont="1" applyBorder="1" applyAlignment="1">
      <alignment horizontal="center" vertical="center"/>
      <protection/>
    </xf>
    <xf numFmtId="56" fontId="27" fillId="0" borderId="0" xfId="106" applyNumberFormat="1" applyFont="1" applyFill="1" applyBorder="1" applyAlignment="1" quotePrefix="1">
      <alignment horizontal="center" vertical="center" shrinkToFit="1"/>
      <protection/>
    </xf>
    <xf numFmtId="0" fontId="33" fillId="0" borderId="0" xfId="106" applyFont="1" applyAlignment="1">
      <alignment horizontal="right" vertical="center"/>
      <protection/>
    </xf>
    <xf numFmtId="0" fontId="34" fillId="0" borderId="0" xfId="106" applyFont="1">
      <alignment vertical="center"/>
      <protection/>
    </xf>
    <xf numFmtId="0" fontId="23" fillId="0" borderId="19" xfId="106" applyFont="1" applyBorder="1" applyAlignment="1">
      <alignment horizontal="center" vertical="center"/>
      <protection/>
    </xf>
    <xf numFmtId="0" fontId="23" fillId="0" borderId="24" xfId="106" applyFont="1" applyBorder="1" applyAlignment="1">
      <alignment horizontal="center" vertical="center"/>
      <protection/>
    </xf>
    <xf numFmtId="0" fontId="22" fillId="0" borderId="0" xfId="106" applyFont="1">
      <alignment vertical="center"/>
      <protection/>
    </xf>
    <xf numFmtId="0" fontId="33" fillId="0" borderId="0" xfId="106" applyFont="1">
      <alignment vertical="center"/>
      <protection/>
    </xf>
    <xf numFmtId="0" fontId="31" fillId="0" borderId="20" xfId="107" applyFont="1" applyFill="1" applyBorder="1" applyAlignment="1">
      <alignment horizontal="center" vertical="center"/>
      <protection/>
    </xf>
    <xf numFmtId="0" fontId="23" fillId="0" borderId="0" xfId="106" applyFont="1" applyFill="1" applyBorder="1" applyAlignment="1" applyProtection="1">
      <alignment horizontal="center" vertical="center"/>
      <protection locked="0"/>
    </xf>
    <xf numFmtId="0" fontId="23" fillId="49" borderId="0" xfId="106" applyFont="1" applyFill="1" applyBorder="1" applyAlignment="1" applyProtection="1">
      <alignment horizontal="center" vertical="center"/>
      <protection locked="0"/>
    </xf>
    <xf numFmtId="0" fontId="27" fillId="7" borderId="0" xfId="106" applyFont="1" applyFill="1">
      <alignment vertical="center"/>
      <protection/>
    </xf>
    <xf numFmtId="0" fontId="27" fillId="0" borderId="0" xfId="106" applyFont="1" applyFill="1" applyAlignment="1">
      <alignment horizontal="center" vertical="center"/>
      <protection/>
    </xf>
    <xf numFmtId="0" fontId="27" fillId="0" borderId="0" xfId="106" applyFont="1" applyFill="1">
      <alignment vertical="center"/>
      <protection/>
    </xf>
    <xf numFmtId="0" fontId="35" fillId="0" borderId="0" xfId="106" applyFont="1" applyFill="1">
      <alignment vertical="center"/>
      <protection/>
    </xf>
    <xf numFmtId="0" fontId="27" fillId="0" borderId="0" xfId="106" applyFont="1" applyFill="1" applyAlignment="1">
      <alignment horizontal="right" vertical="center"/>
      <protection/>
    </xf>
    <xf numFmtId="0" fontId="27" fillId="0" borderId="26" xfId="106" applyFont="1" applyFill="1" applyBorder="1" applyAlignment="1">
      <alignment horizontal="center" vertical="center" shrinkToFit="1"/>
      <protection/>
    </xf>
    <xf numFmtId="0" fontId="36" fillId="0" borderId="20" xfId="106" applyFont="1" applyFill="1" applyBorder="1" applyAlignment="1">
      <alignment horizontal="center" vertical="center" shrinkToFit="1"/>
      <protection/>
    </xf>
    <xf numFmtId="0" fontId="36" fillId="0" borderId="23" xfId="106" applyFont="1" applyFill="1" applyBorder="1" applyAlignment="1">
      <alignment horizontal="center" vertical="center" shrinkToFit="1"/>
      <protection/>
    </xf>
    <xf numFmtId="0" fontId="36" fillId="0" borderId="20" xfId="106" applyFont="1" applyFill="1" applyBorder="1" applyAlignment="1">
      <alignment horizontal="center" vertical="center" wrapText="1" shrinkToFit="1"/>
      <protection/>
    </xf>
    <xf numFmtId="0" fontId="27" fillId="0" borderId="20" xfId="106" applyFont="1" applyFill="1" applyBorder="1" applyAlignment="1">
      <alignment horizontal="center" vertical="center"/>
      <protection/>
    </xf>
    <xf numFmtId="0" fontId="24" fillId="0" borderId="27" xfId="106" applyFont="1" applyFill="1" applyBorder="1" applyAlignment="1" quotePrefix="1">
      <alignment horizontal="center" vertical="center" shrinkToFit="1"/>
      <protection/>
    </xf>
    <xf numFmtId="0" fontId="24" fillId="0" borderId="28" xfId="106" applyFont="1" applyFill="1" applyBorder="1" applyAlignment="1">
      <alignment horizontal="center" vertical="center" shrinkToFit="1"/>
      <protection/>
    </xf>
    <xf numFmtId="0" fontId="24" fillId="0" borderId="29" xfId="106" applyFont="1" applyFill="1" applyBorder="1" applyAlignment="1" quotePrefix="1">
      <alignment horizontal="center" vertical="center" shrinkToFit="1"/>
      <protection/>
    </xf>
    <xf numFmtId="0" fontId="24" fillId="0" borderId="28" xfId="106" applyFont="1" applyFill="1" applyBorder="1" applyAlignment="1" quotePrefix="1">
      <alignment horizontal="center" vertical="center" shrinkToFit="1"/>
      <protection/>
    </xf>
    <xf numFmtId="0" fontId="27" fillId="0" borderId="27" xfId="106" applyFont="1" applyFill="1" applyBorder="1" applyAlignment="1">
      <alignment horizontal="center" vertical="center"/>
      <protection/>
    </xf>
    <xf numFmtId="0" fontId="27" fillId="0" borderId="28" xfId="106" applyFont="1" applyFill="1" applyBorder="1" applyAlignment="1">
      <alignment horizontal="center" vertical="center"/>
      <protection/>
    </xf>
    <xf numFmtId="0" fontId="24" fillId="49" borderId="27" xfId="106" applyFont="1" applyFill="1" applyBorder="1" applyAlignment="1" applyProtection="1" quotePrefix="1">
      <alignment horizontal="center" vertical="center" shrinkToFit="1"/>
      <protection locked="0"/>
    </xf>
    <xf numFmtId="0" fontId="24" fillId="49" borderId="29" xfId="106" applyFont="1" applyFill="1" applyBorder="1" applyAlignment="1" applyProtection="1" quotePrefix="1">
      <alignment horizontal="center" vertical="center" shrinkToFit="1"/>
      <protection locked="0"/>
    </xf>
    <xf numFmtId="0" fontId="24" fillId="49" borderId="29" xfId="106" applyFont="1" applyFill="1" applyBorder="1" applyAlignment="1" applyProtection="1">
      <alignment horizontal="center" vertical="center" shrinkToFit="1"/>
      <protection locked="0"/>
    </xf>
    <xf numFmtId="0" fontId="27" fillId="0" borderId="30" xfId="106" applyFont="1" applyFill="1" applyBorder="1" applyAlignment="1">
      <alignment horizontal="center" vertical="center"/>
      <protection/>
    </xf>
    <xf numFmtId="0" fontId="27" fillId="0" borderId="0" xfId="106" applyFont="1" applyFill="1" applyBorder="1" applyAlignment="1">
      <alignment horizontal="center" vertical="center"/>
      <protection/>
    </xf>
    <xf numFmtId="0" fontId="24" fillId="49" borderId="28" xfId="106" applyFont="1" applyFill="1" applyBorder="1" applyAlignment="1" applyProtection="1" quotePrefix="1">
      <alignment horizontal="center" vertical="center" shrinkToFit="1"/>
      <protection locked="0"/>
    </xf>
    <xf numFmtId="0" fontId="27" fillId="7" borderId="31" xfId="106" applyFont="1" applyFill="1" applyBorder="1" applyAlignment="1">
      <alignment vertical="center" shrinkToFit="1"/>
      <protection/>
    </xf>
    <xf numFmtId="0" fontId="24" fillId="49" borderId="21" xfId="106" applyFont="1" applyFill="1" applyBorder="1" applyAlignment="1" applyProtection="1" quotePrefix="1">
      <alignment horizontal="center" vertical="center" shrinkToFit="1"/>
      <protection locked="0"/>
    </xf>
    <xf numFmtId="0" fontId="24" fillId="0" borderId="22" xfId="106" applyFont="1" applyFill="1" applyBorder="1" applyAlignment="1">
      <alignment horizontal="center" vertical="center" shrinkToFit="1"/>
      <protection/>
    </xf>
    <xf numFmtId="0" fontId="24" fillId="49" borderId="23" xfId="106" applyFont="1" applyFill="1" applyBorder="1" applyAlignment="1" applyProtection="1" quotePrefix="1">
      <alignment horizontal="center" vertical="center" shrinkToFit="1"/>
      <protection locked="0"/>
    </xf>
    <xf numFmtId="0" fontId="24" fillId="49" borderId="22" xfId="106" applyFont="1" applyFill="1" applyBorder="1" applyAlignment="1" applyProtection="1" quotePrefix="1">
      <alignment horizontal="center" vertical="center" shrinkToFit="1"/>
      <protection locked="0"/>
    </xf>
    <xf numFmtId="0" fontId="27" fillId="49" borderId="19" xfId="106" applyFont="1" applyFill="1" applyBorder="1" applyAlignment="1" applyProtection="1">
      <alignment horizontal="distributed" vertical="center" shrinkToFit="1"/>
      <protection locked="0"/>
    </xf>
    <xf numFmtId="0" fontId="24" fillId="49" borderId="19" xfId="106" applyFont="1" applyFill="1" applyBorder="1" applyAlignment="1" applyProtection="1">
      <alignment horizontal="distributed" vertical="center" shrinkToFit="1"/>
      <protection locked="0"/>
    </xf>
    <xf numFmtId="0" fontId="24" fillId="49" borderId="19" xfId="106" applyFont="1" applyFill="1" applyBorder="1" applyAlignment="1" applyProtection="1">
      <alignment horizontal="distributed" vertical="center" wrapText="1" shrinkToFit="1"/>
      <protection locked="0"/>
    </xf>
    <xf numFmtId="0" fontId="24" fillId="49" borderId="20" xfId="106" applyFont="1" applyFill="1" applyBorder="1" applyAlignment="1" applyProtection="1">
      <alignment horizontal="distributed" vertical="center" shrinkToFit="1"/>
      <protection locked="0"/>
    </xf>
    <xf numFmtId="0" fontId="37" fillId="0" borderId="19" xfId="106" applyFont="1" applyFill="1" applyBorder="1" applyAlignment="1">
      <alignment horizontal="center" vertical="center" shrinkToFit="1"/>
      <protection/>
    </xf>
    <xf numFmtId="0" fontId="37" fillId="0" borderId="19" xfId="106" applyFont="1" applyFill="1" applyBorder="1" applyAlignment="1" applyProtection="1">
      <alignment horizontal="center" vertical="center" shrinkToFit="1"/>
      <protection locked="0"/>
    </xf>
    <xf numFmtId="0" fontId="37" fillId="0" borderId="20" xfId="106" applyFont="1" applyFill="1" applyBorder="1" applyAlignment="1">
      <alignment horizontal="center" vertical="center" shrinkToFit="1"/>
      <protection/>
    </xf>
    <xf numFmtId="0" fontId="37" fillId="0" borderId="20" xfId="106" applyFont="1" applyFill="1" applyBorder="1" applyAlignment="1" applyProtection="1">
      <alignment horizontal="center" vertical="center" shrinkToFit="1"/>
      <protection locked="0"/>
    </xf>
    <xf numFmtId="0" fontId="27" fillId="0" borderId="21" xfId="106" applyFont="1" applyFill="1" applyBorder="1" applyAlignment="1">
      <alignment horizontal="center" vertical="center"/>
      <protection/>
    </xf>
    <xf numFmtId="0" fontId="27" fillId="0" borderId="22" xfId="106" applyFont="1" applyFill="1" applyBorder="1" applyAlignment="1">
      <alignment horizontal="center" vertical="center"/>
      <protection/>
    </xf>
    <xf numFmtId="0" fontId="27" fillId="0" borderId="23" xfId="106" applyFont="1" applyFill="1" applyBorder="1" applyAlignment="1">
      <alignment horizontal="center" vertical="center"/>
      <protection/>
    </xf>
    <xf numFmtId="0" fontId="27" fillId="0" borderId="19" xfId="106" applyFont="1" applyFill="1" applyBorder="1" applyAlignment="1">
      <alignment horizontal="center" vertical="center" shrinkToFit="1"/>
      <protection/>
    </xf>
    <xf numFmtId="0" fontId="27" fillId="0" borderId="20" xfId="106" applyFont="1" applyFill="1" applyBorder="1" applyAlignment="1">
      <alignment horizontal="center" vertical="center" shrinkToFit="1"/>
      <protection/>
    </xf>
    <xf numFmtId="0" fontId="27" fillId="0" borderId="19" xfId="106" applyFont="1" applyFill="1" applyBorder="1" applyAlignment="1">
      <alignment horizontal="center" vertical="center"/>
      <protection/>
    </xf>
    <xf numFmtId="0" fontId="23" fillId="55" borderId="22" xfId="106" applyFont="1" applyFill="1" applyBorder="1">
      <alignment vertical="center"/>
      <protection/>
    </xf>
    <xf numFmtId="0" fontId="27" fillId="0" borderId="22" xfId="106" applyFont="1" applyFill="1" applyBorder="1" applyAlignment="1">
      <alignment horizontal="center" vertical="center" shrinkToFit="1"/>
      <protection/>
    </xf>
    <xf numFmtId="0" fontId="27" fillId="0" borderId="32" xfId="106" applyFont="1" applyFill="1" applyBorder="1" applyAlignment="1">
      <alignment horizontal="center" vertical="center" shrinkToFit="1"/>
      <protection/>
    </xf>
    <xf numFmtId="0" fontId="27" fillId="0" borderId="33" xfId="106" applyFont="1" applyFill="1" applyBorder="1" applyAlignment="1">
      <alignment horizontal="center" vertical="center" shrinkToFit="1"/>
      <protection/>
    </xf>
    <xf numFmtId="0" fontId="23" fillId="55" borderId="32" xfId="106" applyFont="1" applyFill="1" applyBorder="1" applyAlignment="1">
      <alignment horizontal="center" vertical="center"/>
      <protection/>
    </xf>
    <xf numFmtId="0" fontId="23" fillId="55" borderId="33" xfId="106" applyFont="1" applyFill="1" applyBorder="1" applyAlignment="1">
      <alignment horizontal="center" vertical="center"/>
      <protection/>
    </xf>
    <xf numFmtId="49" fontId="23" fillId="0" borderId="0" xfId="106" applyNumberFormat="1" applyFont="1" applyFill="1">
      <alignment vertical="center"/>
      <protection/>
    </xf>
    <xf numFmtId="49" fontId="23" fillId="55" borderId="22" xfId="106" applyNumberFormat="1" applyFont="1" applyFill="1" applyBorder="1" applyAlignment="1">
      <alignment horizontal="center" vertical="center"/>
      <protection/>
    </xf>
    <xf numFmtId="49" fontId="23" fillId="0" borderId="0" xfId="106" applyNumberFormat="1" applyFont="1">
      <alignment vertical="center"/>
      <protection/>
    </xf>
    <xf numFmtId="0" fontId="23" fillId="0" borderId="20" xfId="106" applyFont="1" applyBorder="1" applyAlignment="1">
      <alignment horizontal="center" vertical="center" shrinkToFit="1"/>
      <protection/>
    </xf>
    <xf numFmtId="0" fontId="27" fillId="0" borderId="21" xfId="106" applyFont="1" applyFill="1" applyBorder="1" applyAlignment="1">
      <alignment horizontal="center" vertical="center"/>
      <protection/>
    </xf>
    <xf numFmtId="0" fontId="27" fillId="0" borderId="22" xfId="106" applyFont="1" applyFill="1" applyBorder="1" applyAlignment="1">
      <alignment horizontal="center" vertical="center"/>
      <protection/>
    </xf>
    <xf numFmtId="0" fontId="27" fillId="0" borderId="23" xfId="106" applyFont="1" applyFill="1" applyBorder="1" applyAlignment="1">
      <alignment horizontal="center" vertical="center"/>
      <protection/>
    </xf>
    <xf numFmtId="0" fontId="24" fillId="0" borderId="21" xfId="106" applyFont="1" applyFill="1" applyBorder="1" applyAlignment="1">
      <alignment horizontal="distributed" vertical="center" shrinkToFit="1"/>
      <protection/>
    </xf>
    <xf numFmtId="0" fontId="24" fillId="0" borderId="22" xfId="106" applyFont="1" applyFill="1" applyBorder="1" applyAlignment="1">
      <alignment horizontal="distributed" vertical="center" shrinkToFit="1"/>
      <protection/>
    </xf>
    <xf numFmtId="0" fontId="24" fillId="0" borderId="23" xfId="106" applyFont="1" applyFill="1" applyBorder="1" applyAlignment="1">
      <alignment horizontal="distributed" vertical="center" shrinkToFit="1"/>
      <protection/>
    </xf>
    <xf numFmtId="0" fontId="24" fillId="0" borderId="34" xfId="106" applyFont="1" applyFill="1" applyBorder="1" applyAlignment="1">
      <alignment horizontal="center" vertical="center" shrinkToFit="1"/>
      <protection/>
    </xf>
    <xf numFmtId="0" fontId="24" fillId="0" borderId="35" xfId="106" applyFont="1" applyFill="1" applyBorder="1" applyAlignment="1">
      <alignment horizontal="center" vertical="center" shrinkToFit="1"/>
      <protection/>
    </xf>
    <xf numFmtId="0" fontId="24" fillId="0" borderId="36" xfId="106" applyFont="1" applyFill="1" applyBorder="1" applyAlignment="1">
      <alignment horizontal="center" vertical="center" shrinkToFit="1"/>
      <protection/>
    </xf>
    <xf numFmtId="0" fontId="24" fillId="0" borderId="37" xfId="106" applyFont="1" applyFill="1" applyBorder="1" applyAlignment="1">
      <alignment horizontal="center" vertical="center" shrinkToFit="1"/>
      <protection/>
    </xf>
    <xf numFmtId="0" fontId="24" fillId="0" borderId="38" xfId="106" applyFont="1" applyFill="1" applyBorder="1" applyAlignment="1">
      <alignment horizontal="center" vertical="center" shrinkToFit="1"/>
      <protection/>
    </xf>
    <xf numFmtId="0" fontId="24" fillId="0" borderId="39" xfId="106" applyFont="1" applyFill="1" applyBorder="1" applyAlignment="1">
      <alignment horizontal="center" vertical="center" shrinkToFit="1"/>
      <protection/>
    </xf>
    <xf numFmtId="0" fontId="27" fillId="0" borderId="21" xfId="106" applyFont="1" applyFill="1" applyBorder="1" applyAlignment="1">
      <alignment horizontal="distributed" vertical="center" shrinkToFit="1"/>
      <protection/>
    </xf>
    <xf numFmtId="0" fontId="27" fillId="0" borderId="22" xfId="106" applyFont="1" applyFill="1" applyBorder="1" applyAlignment="1">
      <alignment horizontal="distributed" vertical="center" shrinkToFit="1"/>
      <protection/>
    </xf>
    <xf numFmtId="0" fontId="27" fillId="0" borderId="23" xfId="106" applyFont="1" applyFill="1" applyBorder="1" applyAlignment="1">
      <alignment horizontal="distributed" vertical="center" shrinkToFit="1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3 2" xfId="103"/>
    <cellStyle name="標準 3 2 2" xfId="104"/>
    <cellStyle name="標準 4" xfId="105"/>
    <cellStyle name="標準_2014 西部地域U-12リーグ（玉野地区）" xfId="106"/>
    <cellStyle name="標準_Sheet1" xfId="107"/>
    <cellStyle name="Followed Hyperlink" xfId="108"/>
    <cellStyle name="未定義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90"/>
  <sheetViews>
    <sheetView showGridLines="0" zoomScaleSheetLayoutView="100" zoomScalePageLayoutView="0" workbookViewId="0" topLeftCell="A13">
      <selection activeCell="G17" sqref="G17"/>
    </sheetView>
  </sheetViews>
  <sheetFormatPr defaultColWidth="9.00390625" defaultRowHeight="15" customHeight="1"/>
  <cols>
    <col min="1" max="1" width="2.625" style="1" customWidth="1"/>
    <col min="2" max="2" width="4.625" style="10" customWidth="1"/>
    <col min="3" max="13" width="8.625" style="10" customWidth="1"/>
    <col min="14" max="14" width="2.625" style="1" customWidth="1"/>
    <col min="15" max="16384" width="9.00390625" style="10" customWidth="1"/>
  </cols>
  <sheetData>
    <row r="1" spans="2:13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5" customHeight="1">
      <c r="B2" s="11" t="s">
        <v>116</v>
      </c>
    </row>
    <row r="4" spans="2:18" ht="15" customHeight="1">
      <c r="B4" s="10" t="s">
        <v>91</v>
      </c>
      <c r="D4" s="10" t="s">
        <v>111</v>
      </c>
      <c r="H4" s="21"/>
      <c r="I4" s="21"/>
      <c r="L4" s="21"/>
      <c r="M4" s="21"/>
      <c r="Q4" s="19"/>
      <c r="R4" s="20"/>
    </row>
    <row r="5" spans="2:18" ht="15" customHeight="1">
      <c r="B5" s="8"/>
      <c r="C5" s="22"/>
      <c r="D5" s="23" t="s">
        <v>3</v>
      </c>
      <c r="E5" s="24"/>
      <c r="F5" s="9"/>
      <c r="G5" s="23" t="s">
        <v>89</v>
      </c>
      <c r="H5" s="89"/>
      <c r="I5" s="93" t="s">
        <v>130</v>
      </c>
      <c r="J5" s="25"/>
      <c r="K5" s="23" t="s">
        <v>90</v>
      </c>
      <c r="L5" s="89"/>
      <c r="M5" s="94" t="s">
        <v>131</v>
      </c>
      <c r="N5" s="3"/>
      <c r="Q5" s="19"/>
      <c r="R5" s="20"/>
    </row>
    <row r="6" spans="2:20" ht="15" customHeight="1">
      <c r="B6" s="26">
        <v>1</v>
      </c>
      <c r="C6" s="27">
        <v>0.3958333333333333</v>
      </c>
      <c r="D6" s="28" t="s">
        <v>106</v>
      </c>
      <c r="E6" s="29">
        <f aca="true" t="shared" si="0" ref="E6:E13">C6+(O$86+P$86)/(24*60)</f>
        <v>0.4270833333333333</v>
      </c>
      <c r="F6" s="30" t="str">
        <f>IF(P6="","",VLOOKUP(P6,'倉敷北記録'!$A$5:$B$16,2,FALSE))</f>
        <v>ﾋﾟﾅｸﾙ倉敷</v>
      </c>
      <c r="G6" s="31" t="s">
        <v>132</v>
      </c>
      <c r="H6" s="90" t="str">
        <f>IF(Q6="","",VLOOKUP(Q6,'倉敷北記録'!$A$5:$B$16,2,FALSE))</f>
        <v>総社SC</v>
      </c>
      <c r="I6" s="91" t="str">
        <f>VLOOKUP(P7,'倉敷北記録'!$A$5:$B$16,2,FALSE)&amp;"･"&amp;VLOOKUP(Q7,'倉敷北記録'!$A$5:$B$16,2,FALSE)</f>
        <v>ヴィスポ･万寿東</v>
      </c>
      <c r="J6" s="32" t="str">
        <f>IF(S6="","",VLOOKUP(S6,'倉敷北記録'!$A$5:$B$16,2,FALSE))</f>
        <v>総社JFC</v>
      </c>
      <c r="K6" s="31" t="s">
        <v>137</v>
      </c>
      <c r="L6" s="90" t="str">
        <f>IF(T6="","",VLOOKUP(T6,'倉敷北記録'!$A$5:$B$16,2,FALSE))</f>
        <v>総社FC</v>
      </c>
      <c r="M6" s="92" t="str">
        <f>VLOOKUP(S7,'倉敷北記録'!$A$5:$B$16,2,FALSE)&amp;"･"&amp;VLOOKUP(T7,'倉敷北記録'!$A$5:$B$16,2,FALSE)</f>
        <v>中庄･ﾚｽﾃ倉敷</v>
      </c>
      <c r="N6" s="3"/>
      <c r="O6" s="45" t="s">
        <v>22</v>
      </c>
      <c r="P6" s="47">
        <v>1</v>
      </c>
      <c r="Q6" s="47">
        <v>2</v>
      </c>
      <c r="R6" s="45" t="s">
        <v>23</v>
      </c>
      <c r="S6" s="33">
        <v>3</v>
      </c>
      <c r="T6" s="33">
        <v>4</v>
      </c>
    </row>
    <row r="7" spans="2:20" ht="15" customHeight="1">
      <c r="B7" s="26">
        <v>2</v>
      </c>
      <c r="C7" s="34">
        <f aca="true" t="shared" si="1" ref="C7:C13">E6+Q$86/(24*60)</f>
        <v>0.43402777777777773</v>
      </c>
      <c r="D7" s="28" t="s">
        <v>106</v>
      </c>
      <c r="E7" s="29">
        <f t="shared" si="0"/>
        <v>0.46527777777777773</v>
      </c>
      <c r="F7" s="30" t="str">
        <f>IF(P7="","",VLOOKUP(P7,'倉敷北記録'!$A$5:$B$16,2,FALSE))</f>
        <v>ヴィスポ</v>
      </c>
      <c r="G7" s="31" t="s">
        <v>133</v>
      </c>
      <c r="H7" s="90" t="str">
        <f>IF(Q7="","",VLOOKUP(Q7,'倉敷北記録'!$A$5:$B$16,2,FALSE))</f>
        <v>万寿東</v>
      </c>
      <c r="I7" s="91" t="str">
        <f>VLOOKUP(P6,'倉敷北記録'!$A$5:$B$16,2,FALSE)&amp;"･"&amp;VLOOKUP(Q6,'倉敷北記録'!$A$5:$B$16,2,FALSE)</f>
        <v>ﾋﾟﾅｸﾙ倉敷･総社SC</v>
      </c>
      <c r="J7" s="32" t="str">
        <f>IF(S7="","",VLOOKUP(S7,'倉敷北記録'!$A$5:$B$16,2,FALSE))</f>
        <v>中庄</v>
      </c>
      <c r="K7" s="31" t="s">
        <v>138</v>
      </c>
      <c r="L7" s="90" t="str">
        <f>IF(T7="","",VLOOKUP(T7,'倉敷北記録'!$A$5:$B$16,2,FALSE))</f>
        <v>ﾚｽﾃ倉敷</v>
      </c>
      <c r="M7" s="92" t="str">
        <f>VLOOKUP(S6,'倉敷北記録'!$A$5:$B$16,2,FALSE)&amp;"･"&amp;VLOOKUP(T6,'倉敷北記録'!$A$5:$B$16,2,FALSE)</f>
        <v>総社JFC･総社FC</v>
      </c>
      <c r="N7" s="3"/>
      <c r="O7" s="45" t="s">
        <v>26</v>
      </c>
      <c r="P7" s="47">
        <v>9</v>
      </c>
      <c r="Q7" s="47">
        <v>10</v>
      </c>
      <c r="R7" s="45" t="s">
        <v>27</v>
      </c>
      <c r="S7" s="33">
        <v>11</v>
      </c>
      <c r="T7" s="33">
        <v>12</v>
      </c>
    </row>
    <row r="8" spans="2:20" ht="15" customHeight="1">
      <c r="B8" s="26">
        <v>3</v>
      </c>
      <c r="C8" s="34">
        <f t="shared" si="1"/>
        <v>0.47222222222222215</v>
      </c>
      <c r="D8" s="28" t="s">
        <v>106</v>
      </c>
      <c r="E8" s="29">
        <f t="shared" si="0"/>
        <v>0.5034722222222221</v>
      </c>
      <c r="F8" s="30" t="str">
        <f>IF(P8="","",VLOOKUP(P8,'倉敷北記録'!$A$5:$B$16,2,FALSE))</f>
        <v>総社KSC</v>
      </c>
      <c r="G8" s="31" t="s">
        <v>134</v>
      </c>
      <c r="H8" s="90" t="str">
        <f>IF(Q8="","",VLOOKUP(Q8,'倉敷北記録'!$A$5:$B$16,2,FALSE))</f>
        <v>高梁</v>
      </c>
      <c r="I8" s="91" t="str">
        <f>VLOOKUP(P9,'倉敷北記録'!$A$5:$B$16,2,FALSE)&amp;"･"&amp;VLOOKUP(Q9,'倉敷北記録'!$A$5:$B$16,2,FALSE)</f>
        <v>ﾋﾟﾅｸﾙ倉敷･総社JFC</v>
      </c>
      <c r="J8" s="32" t="str">
        <f>IF(S8="","",VLOOKUP(S8,'倉敷北記録'!$A$5:$B$16,2,FALSE))</f>
        <v>庄</v>
      </c>
      <c r="K8" s="31" t="s">
        <v>137</v>
      </c>
      <c r="L8" s="90" t="str">
        <f>IF(T8="","",VLOOKUP(T8,'倉敷北記録'!$A$5:$B$16,2,FALSE))</f>
        <v>スインキ-</v>
      </c>
      <c r="M8" s="92" t="str">
        <f>VLOOKUP(S9,'倉敷北記録'!$A$5:$B$16,2,FALSE)&amp;"･"&amp;VLOOKUP(T9,'倉敷北記録'!$A$5:$B$16,2,FALSE)</f>
        <v>ﾚｽﾃ倉敷･万寿東</v>
      </c>
      <c r="N8" s="3"/>
      <c r="O8" s="45" t="s">
        <v>24</v>
      </c>
      <c r="P8" s="47">
        <v>5</v>
      </c>
      <c r="Q8" s="47">
        <v>6</v>
      </c>
      <c r="R8" s="45" t="s">
        <v>25</v>
      </c>
      <c r="S8" s="33">
        <v>7</v>
      </c>
      <c r="T8" s="33">
        <v>8</v>
      </c>
    </row>
    <row r="9" spans="2:20" ht="15" customHeight="1">
      <c r="B9" s="26">
        <v>4</v>
      </c>
      <c r="C9" s="34">
        <f t="shared" si="1"/>
        <v>0.5104166666666665</v>
      </c>
      <c r="D9" s="28" t="s">
        <v>106</v>
      </c>
      <c r="E9" s="29">
        <f t="shared" si="0"/>
        <v>0.5416666666666665</v>
      </c>
      <c r="F9" s="30" t="str">
        <f>IF(P9="","",VLOOKUP(P9,'倉敷北記録'!$A$5:$B$16,2,FALSE))</f>
        <v>ﾋﾟﾅｸﾙ倉敷</v>
      </c>
      <c r="G9" s="31" t="s">
        <v>135</v>
      </c>
      <c r="H9" s="90" t="str">
        <f>IF(Q9="","",VLOOKUP(Q9,'倉敷北記録'!$A$5:$B$16,2,FALSE))</f>
        <v>総社JFC</v>
      </c>
      <c r="I9" s="91" t="str">
        <f>VLOOKUP(P8,'倉敷北記録'!$A$5:$B$16,2,FALSE)&amp;"･"&amp;VLOOKUP(Q8,'倉敷北記録'!$A$5:$B$16,2,FALSE)</f>
        <v>総社KSC･高梁</v>
      </c>
      <c r="J9" s="32" t="str">
        <f>IF(S9="","",VLOOKUP(S9,'倉敷北記録'!$A$5:$B$16,2,FALSE))</f>
        <v>ﾚｽﾃ倉敷</v>
      </c>
      <c r="K9" s="31" t="s">
        <v>139</v>
      </c>
      <c r="L9" s="90" t="str">
        <f>IF(T9="","",VLOOKUP(T9,'倉敷北記録'!$A$5:$B$16,2,FALSE))</f>
        <v>万寿東</v>
      </c>
      <c r="M9" s="92" t="str">
        <f>VLOOKUP(S8,'倉敷北記録'!$A$5:$B$16,2,FALSE)&amp;"･"&amp;VLOOKUP(T8,'倉敷北記録'!$A$5:$B$16,2,FALSE)</f>
        <v>庄･スインキ-</v>
      </c>
      <c r="N9" s="3"/>
      <c r="O9" s="45" t="s">
        <v>28</v>
      </c>
      <c r="P9" s="47">
        <v>1</v>
      </c>
      <c r="Q9" s="47">
        <v>3</v>
      </c>
      <c r="R9" s="45" t="s">
        <v>33</v>
      </c>
      <c r="S9" s="33">
        <v>12</v>
      </c>
      <c r="T9" s="33">
        <v>10</v>
      </c>
    </row>
    <row r="10" spans="2:20" ht="15" customHeight="1">
      <c r="B10" s="26">
        <v>5</v>
      </c>
      <c r="C10" s="34">
        <f t="shared" si="1"/>
        <v>0.5486111111111109</v>
      </c>
      <c r="D10" s="28" t="s">
        <v>106</v>
      </c>
      <c r="E10" s="29">
        <f t="shared" si="0"/>
        <v>0.5798611111111109</v>
      </c>
      <c r="F10" s="30" t="str">
        <f>IF(P10="","",VLOOKUP(P10,'倉敷北記録'!$A$5:$B$16,2,FALSE))</f>
        <v>総社KSC</v>
      </c>
      <c r="G10" s="31" t="s">
        <v>135</v>
      </c>
      <c r="H10" s="90" t="str">
        <f>IF(Q10="","",VLOOKUP(Q10,'倉敷北記録'!$A$5:$B$16,2,FALSE))</f>
        <v>総社SC</v>
      </c>
      <c r="I10" s="91" t="str">
        <f>VLOOKUP(P11,'倉敷北記録'!$A$5:$B$16,2,FALSE)&amp;"･"&amp;VLOOKUP(Q11,'倉敷北記録'!$A$5:$B$16,2,FALSE)</f>
        <v>ヴィスポ･高梁</v>
      </c>
      <c r="J10" s="32" t="str">
        <f>IF(S10="","",VLOOKUP(S10,'倉敷北記録'!$A$5:$B$16,2,FALSE))</f>
        <v>庄</v>
      </c>
      <c r="K10" s="31" t="s">
        <v>140</v>
      </c>
      <c r="L10" s="90" t="str">
        <f>IF(T10="","",VLOOKUP(T10,'倉敷北記録'!$A$5:$B$16,2,FALSE))</f>
        <v>総社FC</v>
      </c>
      <c r="M10" s="92" t="str">
        <f>VLOOKUP(S11,'倉敷北記録'!$A$5:$B$16,2,FALSE)&amp;"･"&amp;VLOOKUP(T11,'倉敷北記録'!$A$5:$B$16,2,FALSE)</f>
        <v>中庄･スインキ-</v>
      </c>
      <c r="N10" s="3"/>
      <c r="O10" s="45" t="s">
        <v>29</v>
      </c>
      <c r="P10" s="47">
        <v>5</v>
      </c>
      <c r="Q10" s="47">
        <v>2</v>
      </c>
      <c r="R10" s="45" t="s">
        <v>30</v>
      </c>
      <c r="S10" s="33">
        <v>7</v>
      </c>
      <c r="T10" s="33">
        <v>4</v>
      </c>
    </row>
    <row r="11" spans="2:20" ht="15" customHeight="1">
      <c r="B11" s="26">
        <v>6</v>
      </c>
      <c r="C11" s="34">
        <f t="shared" si="1"/>
        <v>0.5868055555555554</v>
      </c>
      <c r="D11" s="28" t="s">
        <v>106</v>
      </c>
      <c r="E11" s="29">
        <f t="shared" si="0"/>
        <v>0.6180555555555554</v>
      </c>
      <c r="F11" s="30" t="str">
        <f>IF(P11="","",VLOOKUP(P11,'倉敷北記録'!$A$5:$B$16,2,FALSE))</f>
        <v>ヴィスポ</v>
      </c>
      <c r="G11" s="31" t="s">
        <v>136</v>
      </c>
      <c r="H11" s="90" t="str">
        <f>IF(Q11="","",VLOOKUP(Q11,'倉敷北記録'!$A$5:$B$16,2,FALSE))</f>
        <v>高梁</v>
      </c>
      <c r="I11" s="91" t="str">
        <f>VLOOKUP(P10,'倉敷北記録'!$A$5:$B$16,2,FALSE)&amp;"･"&amp;VLOOKUP(Q10,'倉敷北記録'!$A$5:$B$16,2,FALSE)</f>
        <v>総社KSC･総社SC</v>
      </c>
      <c r="J11" s="32" t="str">
        <f>IF(S11="","",VLOOKUP(S11,'倉敷北記録'!$A$5:$B$16,2,FALSE))</f>
        <v>中庄</v>
      </c>
      <c r="K11" s="31" t="s">
        <v>137</v>
      </c>
      <c r="L11" s="90" t="str">
        <f>IF(T11="","",VLOOKUP(T11,'倉敷北記録'!$A$5:$B$16,2,FALSE))</f>
        <v>スインキ-</v>
      </c>
      <c r="M11" s="92" t="str">
        <f>VLOOKUP(S10,'倉敷北記録'!$A$5:$B$16,2,FALSE)&amp;"･"&amp;VLOOKUP(T10,'倉敷北記録'!$A$5:$B$16,2,FALSE)</f>
        <v>庄･総社FC</v>
      </c>
      <c r="N11" s="3"/>
      <c r="O11" s="45" t="s">
        <v>31</v>
      </c>
      <c r="P11" s="47">
        <v>9</v>
      </c>
      <c r="Q11" s="47">
        <v>6</v>
      </c>
      <c r="R11" s="45" t="s">
        <v>32</v>
      </c>
      <c r="S11" s="33">
        <v>11</v>
      </c>
      <c r="T11" s="33">
        <v>8</v>
      </c>
    </row>
    <row r="12" spans="2:20" ht="15" customHeight="1">
      <c r="B12" s="26">
        <v>7</v>
      </c>
      <c r="C12" s="34">
        <f t="shared" si="1"/>
        <v>0.6249999999999998</v>
      </c>
      <c r="D12" s="28" t="s">
        <v>106</v>
      </c>
      <c r="E12" s="29">
        <f t="shared" si="0"/>
        <v>0.6562499999999998</v>
      </c>
      <c r="F12" s="30">
        <f>IF(P12="","",VLOOKUP(P12,'倉敷北記録'!$A$5:$B$16,2,FALSE))</f>
      </c>
      <c r="G12" s="31"/>
      <c r="H12" s="90">
        <f>IF(Q12="","",VLOOKUP(Q12,'倉敷北記録'!$A$5:$B$16,2,FALSE))</f>
      </c>
      <c r="I12" s="91"/>
      <c r="J12" s="32">
        <f>IF(S12="","",VLOOKUP(S12,'倉敷北記録'!$A$5:$B$16,2,FALSE))</f>
      </c>
      <c r="K12" s="31"/>
      <c r="L12" s="90">
        <f>IF(T12="","",VLOOKUP(T12,'倉敷北記録'!$A$5:$B$16,2,FALSE))</f>
      </c>
      <c r="M12" s="92"/>
      <c r="N12" s="3"/>
      <c r="P12" s="46"/>
      <c r="Q12" s="46"/>
      <c r="R12" s="46"/>
      <c r="S12" s="46"/>
      <c r="T12" s="46"/>
    </row>
    <row r="13" spans="2:20" ht="15" customHeight="1">
      <c r="B13" s="26">
        <v>8</v>
      </c>
      <c r="C13" s="34">
        <f t="shared" si="1"/>
        <v>0.6631944444444442</v>
      </c>
      <c r="D13" s="28" t="s">
        <v>106</v>
      </c>
      <c r="E13" s="29">
        <f t="shared" si="0"/>
        <v>0.6944444444444442</v>
      </c>
      <c r="F13" s="30">
        <f>IF(P13="","",VLOOKUP(P13,'倉敷北記録'!$A$5:$B$16,2,FALSE))</f>
      </c>
      <c r="G13" s="31"/>
      <c r="H13" s="90">
        <f>IF(Q13="","",VLOOKUP(Q13,'倉敷北記録'!$A$5:$B$16,2,FALSE))</f>
      </c>
      <c r="I13" s="91"/>
      <c r="J13" s="32">
        <f>IF(S13="","",VLOOKUP(S13,'倉敷北記録'!$A$5:$B$16,2,FALSE))</f>
      </c>
      <c r="K13" s="31"/>
      <c r="L13" s="90">
        <f>IF(T13="","",VLOOKUP(T13,'倉敷北記録'!$A$5:$B$16,2,FALSE))</f>
      </c>
      <c r="M13" s="92"/>
      <c r="N13" s="3"/>
      <c r="O13" s="46"/>
      <c r="P13" s="46"/>
      <c r="Q13" s="46"/>
      <c r="R13" s="46"/>
      <c r="S13" s="46"/>
      <c r="T13" s="46"/>
    </row>
    <row r="14" spans="2:20" ht="15" customHeight="1">
      <c r="B14" s="20"/>
      <c r="C14" s="36"/>
      <c r="D14" s="37"/>
      <c r="E14" s="36"/>
      <c r="F14" s="3"/>
      <c r="G14" s="38"/>
      <c r="H14" s="3"/>
      <c r="I14" s="3"/>
      <c r="J14" s="3"/>
      <c r="K14" s="38"/>
      <c r="L14" s="3"/>
      <c r="M14" s="3"/>
      <c r="N14" s="3"/>
      <c r="P14" s="18"/>
      <c r="Q14" s="18"/>
      <c r="S14" s="18"/>
      <c r="T14" s="18"/>
    </row>
    <row r="15" spans="2:20" ht="15" customHeight="1">
      <c r="B15" s="10" t="s">
        <v>92</v>
      </c>
      <c r="D15" s="10" t="s">
        <v>112</v>
      </c>
      <c r="F15" s="1"/>
      <c r="G15" s="1"/>
      <c r="H15" s="21"/>
      <c r="I15" s="21"/>
      <c r="L15" s="21"/>
      <c r="M15" s="21"/>
      <c r="N15" s="3"/>
      <c r="P15" s="18"/>
      <c r="Q15" s="18"/>
      <c r="S15" s="18"/>
      <c r="T15" s="18"/>
    </row>
    <row r="16" spans="2:20" ht="15" customHeight="1">
      <c r="B16" s="8"/>
      <c r="C16" s="22"/>
      <c r="D16" s="23" t="s">
        <v>3</v>
      </c>
      <c r="E16" s="24"/>
      <c r="F16" s="9"/>
      <c r="G16" s="23" t="s">
        <v>89</v>
      </c>
      <c r="H16" s="89"/>
      <c r="I16" s="93" t="s">
        <v>130</v>
      </c>
      <c r="J16" s="25"/>
      <c r="K16" s="96" t="s">
        <v>90</v>
      </c>
      <c r="L16" s="89"/>
      <c r="M16" s="94" t="s">
        <v>131</v>
      </c>
      <c r="N16" s="3"/>
      <c r="P16" s="18"/>
      <c r="Q16" s="18"/>
      <c r="S16" s="18"/>
      <c r="T16" s="18"/>
    </row>
    <row r="17" spans="2:20" ht="15" customHeight="1">
      <c r="B17" s="26">
        <v>1</v>
      </c>
      <c r="C17" s="27">
        <v>0.3958333333333333</v>
      </c>
      <c r="D17" s="28" t="s">
        <v>106</v>
      </c>
      <c r="E17" s="29">
        <f aca="true" t="shared" si="2" ref="E17:E24">C17+(O$86+P$86)/(24*60)</f>
        <v>0.4270833333333333</v>
      </c>
      <c r="F17" s="30" t="str">
        <f>IF(P17="","",VLOOKUP(P17,'倉敷北記録'!$A$5:$B$16,2,FALSE))</f>
        <v>ヴィスポ</v>
      </c>
      <c r="G17" s="31" t="s">
        <v>141</v>
      </c>
      <c r="H17" s="90" t="str">
        <f>IF(Q17="","",VLOOKUP(Q17,'倉敷北記録'!$A$5:$B$16,2,FALSE))</f>
        <v>総社SC</v>
      </c>
      <c r="I17" s="91" t="str">
        <f>VLOOKUP(P18,'倉敷北記録'!$A$5:$B$16,2,FALSE)&amp;"･"&amp;VLOOKUP(Q18,'倉敷北記録'!$A$5:$B$16,2,FALSE)</f>
        <v>庄･総社JFC</v>
      </c>
      <c r="J17" s="32" t="str">
        <f>IF(S17="","",VLOOKUP(S17,'倉敷北記録'!$A$5:$B$16,2,FALSE))</f>
        <v>ﾚｽﾃ倉敷</v>
      </c>
      <c r="K17" s="31" t="s">
        <v>147</v>
      </c>
      <c r="L17" s="90" t="str">
        <f>IF(T17="","",VLOOKUP(T17,'倉敷北記録'!$A$5:$B$16,2,FALSE))</f>
        <v>高梁</v>
      </c>
      <c r="M17" s="92" t="str">
        <f>VLOOKUP(S18,'倉敷北記録'!$A$5:$B$16,2,FALSE)&amp;"･"&amp;VLOOKUP(T18,'倉敷北記録'!$A$5:$B$16,2,FALSE)</f>
        <v>ﾋﾟﾅｸﾙ倉敷･総社KSC</v>
      </c>
      <c r="N17" s="3"/>
      <c r="O17" s="45" t="s">
        <v>36</v>
      </c>
      <c r="P17" s="33">
        <v>9</v>
      </c>
      <c r="Q17" s="33">
        <v>2</v>
      </c>
      <c r="R17" s="45" t="s">
        <v>38</v>
      </c>
      <c r="S17" s="33">
        <v>12</v>
      </c>
      <c r="T17" s="33">
        <v>6</v>
      </c>
    </row>
    <row r="18" spans="2:20" ht="15" customHeight="1">
      <c r="B18" s="26">
        <v>2</v>
      </c>
      <c r="C18" s="34">
        <f aca="true" t="shared" si="3" ref="C18:C24">E17+Q$86/(24*60)</f>
        <v>0.43402777777777773</v>
      </c>
      <c r="D18" s="28" t="s">
        <v>106</v>
      </c>
      <c r="E18" s="29">
        <f t="shared" si="2"/>
        <v>0.46527777777777773</v>
      </c>
      <c r="F18" s="30" t="str">
        <f>IF(P18="","",VLOOKUP(P18,'倉敷北記録'!$A$5:$B$16,2,FALSE))</f>
        <v>庄</v>
      </c>
      <c r="G18" s="31" t="s">
        <v>142</v>
      </c>
      <c r="H18" s="90" t="str">
        <f>IF(Q18="","",VLOOKUP(Q18,'倉敷北記録'!$A$5:$B$16,2,FALSE))</f>
        <v>総社JFC</v>
      </c>
      <c r="I18" s="91" t="str">
        <f>VLOOKUP(P17,'倉敷北記録'!$A$5:$B$16,2,FALSE)&amp;"･"&amp;VLOOKUP(Q17,'倉敷北記録'!$A$5:$B$16,2,FALSE)</f>
        <v>ヴィスポ･総社SC</v>
      </c>
      <c r="J18" s="32" t="str">
        <f>IF(S18="","",VLOOKUP(S18,'倉敷北記録'!$A$5:$B$16,2,FALSE))</f>
        <v>ﾋﾟﾅｸﾙ倉敷</v>
      </c>
      <c r="K18" s="31" t="s">
        <v>148</v>
      </c>
      <c r="L18" s="90" t="str">
        <f>IF(T18="","",VLOOKUP(T18,'倉敷北記録'!$A$5:$B$16,2,FALSE))</f>
        <v>総社KSC</v>
      </c>
      <c r="M18" s="92" t="str">
        <f>VLOOKUP(S17,'倉敷北記録'!$A$5:$B$16,2,FALSE)&amp;"･"&amp;VLOOKUP(T17,'倉敷北記録'!$A$5:$B$16,2,FALSE)</f>
        <v>ﾚｽﾃ倉敷･高梁</v>
      </c>
      <c r="N18" s="3"/>
      <c r="O18" s="45" t="s">
        <v>35</v>
      </c>
      <c r="P18" s="33">
        <v>7</v>
      </c>
      <c r="Q18" s="33">
        <v>3</v>
      </c>
      <c r="R18" s="45" t="s">
        <v>34</v>
      </c>
      <c r="S18" s="33">
        <v>1</v>
      </c>
      <c r="T18" s="33">
        <v>5</v>
      </c>
    </row>
    <row r="19" spans="2:20" ht="15" customHeight="1">
      <c r="B19" s="26">
        <v>3</v>
      </c>
      <c r="C19" s="34">
        <f t="shared" si="3"/>
        <v>0.47222222222222215</v>
      </c>
      <c r="D19" s="28" t="s">
        <v>106</v>
      </c>
      <c r="E19" s="29">
        <f t="shared" si="2"/>
        <v>0.5034722222222221</v>
      </c>
      <c r="F19" s="30" t="str">
        <f>IF(P19="","",VLOOKUP(P19,'倉敷北記録'!$A$5:$B$16,2,FALSE))</f>
        <v>中庄</v>
      </c>
      <c r="G19" s="31" t="s">
        <v>143</v>
      </c>
      <c r="H19" s="90" t="str">
        <f>IF(Q19="","",VLOOKUP(Q19,'倉敷北記録'!$A$5:$B$16,2,FALSE))</f>
        <v>総社FC</v>
      </c>
      <c r="I19" s="91" t="str">
        <f>VLOOKUP(P20,'倉敷北記録'!$A$5:$B$16,2,FALSE)&amp;"･"&amp;VLOOKUP(Q20,'倉敷北記録'!$A$5:$B$16,2,FALSE)</f>
        <v>ﾋﾟﾅｸﾙ倉敷･庄</v>
      </c>
      <c r="J19" s="32" t="str">
        <f>IF(S19="","",VLOOKUP(S19,'倉敷北記録'!$A$5:$B$16,2,FALSE))</f>
        <v>万寿東</v>
      </c>
      <c r="K19" s="31" t="s">
        <v>148</v>
      </c>
      <c r="L19" s="90" t="str">
        <f>IF(T19="","",VLOOKUP(T19,'倉敷北記録'!$A$5:$B$16,2,FALSE))</f>
        <v>スインキ-</v>
      </c>
      <c r="M19" s="92" t="str">
        <f>VLOOKUP(S20,'倉敷北記録'!$A$5:$B$16,2,FALSE)&amp;"･"&amp;VLOOKUP(T20,'倉敷北記録'!$A$5:$B$16,2,FALSE)</f>
        <v>ﾚｽﾃ倉敷･総社SC</v>
      </c>
      <c r="N19" s="3"/>
      <c r="O19" s="45" t="s">
        <v>37</v>
      </c>
      <c r="P19" s="33">
        <v>11</v>
      </c>
      <c r="Q19" s="33">
        <v>4</v>
      </c>
      <c r="R19" s="45" t="s">
        <v>39</v>
      </c>
      <c r="S19" s="33">
        <v>10</v>
      </c>
      <c r="T19" s="33">
        <v>8</v>
      </c>
    </row>
    <row r="20" spans="2:20" ht="15" customHeight="1">
      <c r="B20" s="26">
        <v>4</v>
      </c>
      <c r="C20" s="34">
        <f t="shared" si="3"/>
        <v>0.5104166666666665</v>
      </c>
      <c r="D20" s="28" t="s">
        <v>106</v>
      </c>
      <c r="E20" s="29">
        <f t="shared" si="2"/>
        <v>0.5416666666666665</v>
      </c>
      <c r="F20" s="30" t="str">
        <f>IF(P20="","",VLOOKUP(P20,'倉敷北記録'!$A$5:$B$16,2,FALSE))</f>
        <v>ﾋﾟﾅｸﾙ倉敷</v>
      </c>
      <c r="G20" s="31" t="s">
        <v>144</v>
      </c>
      <c r="H20" s="90" t="str">
        <f>IF(Q20="","",VLOOKUP(Q20,'倉敷北記録'!$A$5:$B$16,2,FALSE))</f>
        <v>庄</v>
      </c>
      <c r="I20" s="91" t="str">
        <f>VLOOKUP(P19,'倉敷北記録'!$A$5:$B$16,2,FALSE)&amp;"･"&amp;VLOOKUP(Q19,'倉敷北記録'!$A$5:$B$16,2,FALSE)</f>
        <v>中庄･総社FC</v>
      </c>
      <c r="J20" s="32" t="str">
        <f>IF(S20="","",VLOOKUP(S20,'倉敷北記録'!$A$5:$B$16,2,FALSE))</f>
        <v>ﾚｽﾃ倉敷</v>
      </c>
      <c r="K20" s="31" t="s">
        <v>149</v>
      </c>
      <c r="L20" s="90" t="str">
        <f>IF(T20="","",VLOOKUP(T20,'倉敷北記録'!$A$5:$B$16,2,FALSE))</f>
        <v>総社SC</v>
      </c>
      <c r="M20" s="92" t="str">
        <f>VLOOKUP(S19,'倉敷北記録'!$A$5:$B$16,2,FALSE)&amp;"･"&amp;VLOOKUP(T19,'倉敷北記録'!$A$5:$B$16,2,FALSE)</f>
        <v>万寿東･スインキ-</v>
      </c>
      <c r="N20" s="3"/>
      <c r="O20" s="45" t="s">
        <v>40</v>
      </c>
      <c r="P20" s="33">
        <v>1</v>
      </c>
      <c r="Q20" s="33">
        <v>7</v>
      </c>
      <c r="R20" s="45" t="s">
        <v>43</v>
      </c>
      <c r="S20" s="33">
        <v>12</v>
      </c>
      <c r="T20" s="33">
        <v>2</v>
      </c>
    </row>
    <row r="21" spans="2:20" ht="15" customHeight="1">
      <c r="B21" s="26">
        <v>5</v>
      </c>
      <c r="C21" s="34">
        <f t="shared" si="3"/>
        <v>0.5486111111111109</v>
      </c>
      <c r="D21" s="28" t="s">
        <v>106</v>
      </c>
      <c r="E21" s="29">
        <f t="shared" si="2"/>
        <v>0.5798611111111109</v>
      </c>
      <c r="F21" s="30" t="str">
        <f>IF(P21="","",VLOOKUP(P21,'倉敷北記録'!$A$5:$B$16,2,FALSE))</f>
        <v>中庄</v>
      </c>
      <c r="G21" s="31" t="s">
        <v>145</v>
      </c>
      <c r="H21" s="90" t="str">
        <f>IF(Q21="","",VLOOKUP(Q21,'倉敷北記録'!$A$5:$B$16,2,FALSE))</f>
        <v>総社JFC</v>
      </c>
      <c r="I21" s="91" t="str">
        <f>VLOOKUP(P22,'倉敷北記録'!$A$5:$B$16,2,FALSE)&amp;"･"&amp;VLOOKUP(Q22,'倉敷北記録'!$A$5:$B$16,2,FALSE)</f>
        <v>スインキ-･高梁</v>
      </c>
      <c r="J21" s="32" t="str">
        <f>IF(S21="","",VLOOKUP(S21,'倉敷北記録'!$A$5:$B$16,2,FALSE))</f>
        <v>ヴィスポ</v>
      </c>
      <c r="K21" s="31" t="s">
        <v>150</v>
      </c>
      <c r="L21" s="90" t="str">
        <f>IF(T21="","",VLOOKUP(T21,'倉敷北記録'!$A$5:$B$16,2,FALSE))</f>
        <v>総社KSC</v>
      </c>
      <c r="M21" s="92" t="str">
        <f>VLOOKUP(S22,'倉敷北記録'!$A$5:$B$16,2,FALSE)&amp;"･"&amp;VLOOKUP(T22,'倉敷北記録'!$A$5:$B$16,2,FALSE)</f>
        <v>万寿東･総社FC</v>
      </c>
      <c r="N21" s="3"/>
      <c r="O21" s="45" t="s">
        <v>42</v>
      </c>
      <c r="P21" s="33">
        <v>11</v>
      </c>
      <c r="Q21" s="33">
        <v>3</v>
      </c>
      <c r="R21" s="45" t="s">
        <v>41</v>
      </c>
      <c r="S21" s="33">
        <v>9</v>
      </c>
      <c r="T21" s="33">
        <v>5</v>
      </c>
    </row>
    <row r="22" spans="2:20" ht="15" customHeight="1">
      <c r="B22" s="26">
        <v>6</v>
      </c>
      <c r="C22" s="34">
        <f t="shared" si="3"/>
        <v>0.5868055555555554</v>
      </c>
      <c r="D22" s="28" t="s">
        <v>106</v>
      </c>
      <c r="E22" s="29">
        <f t="shared" si="2"/>
        <v>0.6180555555555554</v>
      </c>
      <c r="F22" s="30" t="str">
        <f>IF(P22="","",VLOOKUP(P22,'倉敷北記録'!$A$5:$B$16,2,FALSE))</f>
        <v>スインキ-</v>
      </c>
      <c r="G22" s="31" t="s">
        <v>146</v>
      </c>
      <c r="H22" s="90" t="str">
        <f>IF(Q22="","",VLOOKUP(Q22,'倉敷北記録'!$A$5:$B$16,2,FALSE))</f>
        <v>高梁</v>
      </c>
      <c r="I22" s="91" t="str">
        <f>VLOOKUP(P21,'倉敷北記録'!$A$5:$B$16,2,FALSE)&amp;"･"&amp;VLOOKUP(Q21,'倉敷北記録'!$A$5:$B$16,2,FALSE)</f>
        <v>中庄･総社JFC</v>
      </c>
      <c r="J22" s="32" t="str">
        <f>IF(S22="","",VLOOKUP(S22,'倉敷北記録'!$A$5:$B$16,2,FALSE))</f>
        <v>万寿東</v>
      </c>
      <c r="K22" s="31" t="s">
        <v>151</v>
      </c>
      <c r="L22" s="90" t="str">
        <f>IF(T22="","",VLOOKUP(T22,'倉敷北記録'!$A$5:$B$16,2,FALSE))</f>
        <v>総社FC</v>
      </c>
      <c r="M22" s="92" t="str">
        <f>VLOOKUP(S21,'倉敷北記録'!$A$5:$B$16,2,FALSE)&amp;"･"&amp;VLOOKUP(T21,'倉敷北記録'!$A$5:$B$16,2,FALSE)</f>
        <v>ヴィスポ･総社KSC</v>
      </c>
      <c r="N22" s="3"/>
      <c r="O22" s="45" t="s">
        <v>45</v>
      </c>
      <c r="P22" s="33">
        <v>8</v>
      </c>
      <c r="Q22" s="33">
        <v>6</v>
      </c>
      <c r="R22" s="45" t="s">
        <v>44</v>
      </c>
      <c r="S22" s="33">
        <v>10</v>
      </c>
      <c r="T22" s="33">
        <v>4</v>
      </c>
    </row>
    <row r="23" spans="2:14" ht="15" customHeight="1">
      <c r="B23" s="26">
        <v>7</v>
      </c>
      <c r="C23" s="34">
        <f t="shared" si="3"/>
        <v>0.6249999999999998</v>
      </c>
      <c r="D23" s="28" t="s">
        <v>106</v>
      </c>
      <c r="E23" s="29">
        <f t="shared" si="2"/>
        <v>0.6562499999999998</v>
      </c>
      <c r="F23" s="30">
        <f>IF(P23="","",VLOOKUP(P23,'倉敷北記録'!$A$5:$B$16,2,FALSE))</f>
      </c>
      <c r="G23" s="31"/>
      <c r="H23" s="90">
        <f>IF(Q23="","",VLOOKUP(Q23,'倉敷北記録'!$A$5:$B$16,2,FALSE))</f>
      </c>
      <c r="I23" s="91"/>
      <c r="J23" s="32">
        <f>IF(S23="","",VLOOKUP(S23,'倉敷北記録'!$A$5:$B$16,2,FALSE))</f>
      </c>
      <c r="K23" s="31"/>
      <c r="L23" s="90">
        <f>IF(T23="","",VLOOKUP(T23,'倉敷北記録'!$A$5:$B$16,2,FALSE))</f>
      </c>
      <c r="M23" s="92"/>
      <c r="N23" s="3"/>
    </row>
    <row r="24" spans="2:14" ht="15" customHeight="1">
      <c r="B24" s="26">
        <v>8</v>
      </c>
      <c r="C24" s="34">
        <f t="shared" si="3"/>
        <v>0.6631944444444442</v>
      </c>
      <c r="D24" s="28" t="s">
        <v>106</v>
      </c>
      <c r="E24" s="29">
        <f t="shared" si="2"/>
        <v>0.6944444444444442</v>
      </c>
      <c r="F24" s="30">
        <f>IF(P24="","",VLOOKUP(P24,'倉敷北記録'!$A$5:$B$16,2,FALSE))</f>
      </c>
      <c r="G24" s="31"/>
      <c r="H24" s="90">
        <f>IF(Q24="","",VLOOKUP(Q24,'倉敷北記録'!$A$5:$B$16,2,FALSE))</f>
      </c>
      <c r="I24" s="91"/>
      <c r="J24" s="32">
        <f>IF(S24="","",VLOOKUP(S24,'倉敷北記録'!$A$5:$B$16,2,FALSE))</f>
      </c>
      <c r="K24" s="31"/>
      <c r="L24" s="90">
        <f>IF(T24="","",VLOOKUP(T24,'倉敷北記録'!$A$5:$B$16,2,FALSE))</f>
      </c>
      <c r="M24" s="92"/>
      <c r="N24" s="3"/>
    </row>
    <row r="25" spans="6:20" ht="15" customHeight="1">
      <c r="F25" s="1"/>
      <c r="G25" s="95"/>
      <c r="K25" s="97"/>
      <c r="N25" s="3"/>
      <c r="O25" s="1"/>
      <c r="Q25" s="18"/>
      <c r="S25" s="18"/>
      <c r="T25" s="18"/>
    </row>
    <row r="26" spans="2:20" ht="15" customHeight="1">
      <c r="B26" s="10" t="s">
        <v>93</v>
      </c>
      <c r="D26" s="10" t="s">
        <v>113</v>
      </c>
      <c r="F26" s="1"/>
      <c r="G26" s="95"/>
      <c r="K26" s="97"/>
      <c r="N26" s="3"/>
      <c r="O26" s="1"/>
      <c r="P26" s="18"/>
      <c r="Q26" s="18"/>
      <c r="R26" s="1"/>
      <c r="S26" s="18"/>
      <c r="T26" s="18"/>
    </row>
    <row r="27" spans="2:20" ht="15" customHeight="1">
      <c r="B27" s="8"/>
      <c r="C27" s="22"/>
      <c r="D27" s="23" t="s">
        <v>3</v>
      </c>
      <c r="E27" s="24"/>
      <c r="F27" s="9"/>
      <c r="G27" s="96" t="s">
        <v>89</v>
      </c>
      <c r="H27" s="89"/>
      <c r="I27" s="93" t="s">
        <v>130</v>
      </c>
      <c r="J27" s="25"/>
      <c r="K27" s="96" t="s">
        <v>90</v>
      </c>
      <c r="L27" s="89"/>
      <c r="M27" s="94" t="s">
        <v>131</v>
      </c>
      <c r="N27" s="3"/>
      <c r="O27" s="1"/>
      <c r="P27" s="18"/>
      <c r="Q27" s="18"/>
      <c r="R27" s="1"/>
      <c r="S27" s="18"/>
      <c r="T27" s="18"/>
    </row>
    <row r="28" spans="2:20" ht="15" customHeight="1">
      <c r="B28" s="26">
        <v>1</v>
      </c>
      <c r="C28" s="27">
        <v>0.3958333333333333</v>
      </c>
      <c r="D28" s="28" t="s">
        <v>106</v>
      </c>
      <c r="E28" s="29">
        <f aca="true" t="shared" si="4" ref="E28:E35">C28+(O$86+P$86)/(24*60)</f>
        <v>0.4270833333333333</v>
      </c>
      <c r="F28" s="30" t="str">
        <f>IF(P28="","",VLOOKUP(P28,'倉敷北記録'!$A$5:$B$16,2,FALSE))</f>
        <v>ﾚｽﾃ倉敷</v>
      </c>
      <c r="G28" s="31"/>
      <c r="H28" s="90" t="str">
        <f>IF(Q28="","",VLOOKUP(Q28,'倉敷北記録'!$A$5:$B$16,2,FALSE))</f>
        <v>総社KSC</v>
      </c>
      <c r="I28" s="91" t="str">
        <f>VLOOKUP(P29,'倉敷北記録'!$A$5:$B$16,2,FALSE)&amp;"･"&amp;VLOOKUP(Q29,'倉敷北記録'!$A$5:$B$16,2,FALSE)</f>
        <v>ﾋﾟﾅｸﾙ倉敷･ヴィスポ</v>
      </c>
      <c r="J28" s="32" t="str">
        <f>IF(S28="","",VLOOKUP(S28,'倉敷北記録'!$A$5:$B$16,2,FALSE))</f>
        <v>スインキ-</v>
      </c>
      <c r="K28" s="31"/>
      <c r="L28" s="90" t="str">
        <f>IF(T28="","",VLOOKUP(T28,'倉敷北記録'!$A$5:$B$16,2,FALSE))</f>
        <v>総社SC</v>
      </c>
      <c r="M28" s="92" t="str">
        <f>VLOOKUP(S29,'倉敷北記録'!$A$5:$B$16,2,FALSE)&amp;"･"&amp;VLOOKUP(T29,'倉敷北記録'!$A$5:$B$16,2,FALSE)</f>
        <v>高梁･総社FC</v>
      </c>
      <c r="N28" s="3"/>
      <c r="O28" s="45" t="s">
        <v>48</v>
      </c>
      <c r="P28" s="33">
        <v>12</v>
      </c>
      <c r="Q28" s="33">
        <v>5</v>
      </c>
      <c r="R28" s="45" t="s">
        <v>50</v>
      </c>
      <c r="S28" s="33">
        <v>8</v>
      </c>
      <c r="T28" s="33">
        <v>2</v>
      </c>
    </row>
    <row r="29" spans="2:20" ht="15" customHeight="1">
      <c r="B29" s="26">
        <v>2</v>
      </c>
      <c r="C29" s="34">
        <f aca="true" t="shared" si="5" ref="C29:C35">E28+Q$86/(24*60)</f>
        <v>0.43402777777777773</v>
      </c>
      <c r="D29" s="28" t="s">
        <v>106</v>
      </c>
      <c r="E29" s="29">
        <f t="shared" si="4"/>
        <v>0.46527777777777773</v>
      </c>
      <c r="F29" s="30" t="str">
        <f>IF(P29="","",VLOOKUP(P29,'倉敷北記録'!$A$5:$B$16,2,FALSE))</f>
        <v>ﾋﾟﾅｸﾙ倉敷</v>
      </c>
      <c r="G29" s="31"/>
      <c r="H29" s="90" t="str">
        <f>IF(Q29="","",VLOOKUP(Q29,'倉敷北記録'!$A$5:$B$16,2,FALSE))</f>
        <v>ヴィスポ</v>
      </c>
      <c r="I29" s="91" t="str">
        <f>VLOOKUP(P28,'倉敷北記録'!$A$5:$B$16,2,FALSE)&amp;"･"&amp;VLOOKUP(Q28,'倉敷北記録'!$A$5:$B$16,2,FALSE)</f>
        <v>ﾚｽﾃ倉敷･総社KSC</v>
      </c>
      <c r="J29" s="32" t="str">
        <f>IF(S29="","",VLOOKUP(S29,'倉敷北記録'!$A$5:$B$16,2,FALSE))</f>
        <v>高梁</v>
      </c>
      <c r="K29" s="31"/>
      <c r="L29" s="90" t="str">
        <f>IF(T29="","",VLOOKUP(T29,'倉敷北記録'!$A$5:$B$16,2,FALSE))</f>
        <v>総社FC</v>
      </c>
      <c r="M29" s="92" t="str">
        <f>VLOOKUP(S28,'倉敷北記録'!$A$5:$B$16,2,FALSE)&amp;"･"&amp;VLOOKUP(T28,'倉敷北記録'!$A$5:$B$16,2,FALSE)</f>
        <v>スインキ-･総社SC</v>
      </c>
      <c r="N29" s="3"/>
      <c r="O29" s="45" t="s">
        <v>46</v>
      </c>
      <c r="P29" s="33">
        <v>1</v>
      </c>
      <c r="Q29" s="33">
        <v>9</v>
      </c>
      <c r="R29" s="45" t="s">
        <v>51</v>
      </c>
      <c r="S29" s="33">
        <v>6</v>
      </c>
      <c r="T29" s="33">
        <v>4</v>
      </c>
    </row>
    <row r="30" spans="2:20" ht="15" customHeight="1">
      <c r="B30" s="26">
        <v>3</v>
      </c>
      <c r="C30" s="34">
        <f t="shared" si="5"/>
        <v>0.47222222222222215</v>
      </c>
      <c r="D30" s="28" t="s">
        <v>106</v>
      </c>
      <c r="E30" s="29">
        <f t="shared" si="4"/>
        <v>0.5034722222222221</v>
      </c>
      <c r="F30" s="30" t="str">
        <f>IF(P30="","",VLOOKUP(P30,'倉敷北記録'!$A$5:$B$16,2,FALSE))</f>
        <v>万寿東</v>
      </c>
      <c r="G30" s="31"/>
      <c r="H30" s="90" t="str">
        <f>IF(Q30="","",VLOOKUP(Q30,'倉敷北記録'!$A$5:$B$16,2,FALSE))</f>
        <v>総社JFC</v>
      </c>
      <c r="I30" s="91" t="str">
        <f>VLOOKUP(P31,'倉敷北記録'!$A$5:$B$16,2,FALSE)&amp;"･"&amp;VLOOKUP(Q31,'倉敷北記録'!$A$5:$B$16,2,FALSE)</f>
        <v>ﾚｽﾃ倉敷･ヴィスポ</v>
      </c>
      <c r="J30" s="32" t="str">
        <f>IF(S30="","",VLOOKUP(S30,'倉敷北記録'!$A$5:$B$16,2,FALSE))</f>
        <v>中庄</v>
      </c>
      <c r="K30" s="31"/>
      <c r="L30" s="90" t="str">
        <f>IF(T30="","",VLOOKUP(T30,'倉敷北記録'!$A$5:$B$16,2,FALSE))</f>
        <v>庄</v>
      </c>
      <c r="M30" s="92" t="str">
        <f>VLOOKUP(S31,'倉敷北記録'!$A$5:$B$16,2,FALSE)&amp;"･"&amp;VLOOKUP(T31,'倉敷北記録'!$A$5:$B$16,2,FALSE)</f>
        <v>スインキ-･総社KSC</v>
      </c>
      <c r="N30" s="3"/>
      <c r="O30" s="45" t="s">
        <v>49</v>
      </c>
      <c r="P30" s="33">
        <v>10</v>
      </c>
      <c r="Q30" s="33">
        <v>3</v>
      </c>
      <c r="R30" s="45" t="s">
        <v>47</v>
      </c>
      <c r="S30" s="33">
        <v>11</v>
      </c>
      <c r="T30" s="33">
        <v>7</v>
      </c>
    </row>
    <row r="31" spans="2:20" ht="15" customHeight="1">
      <c r="B31" s="26">
        <v>4</v>
      </c>
      <c r="C31" s="34">
        <f t="shared" si="5"/>
        <v>0.5104166666666665</v>
      </c>
      <c r="D31" s="28" t="s">
        <v>106</v>
      </c>
      <c r="E31" s="29">
        <f t="shared" si="4"/>
        <v>0.5416666666666665</v>
      </c>
      <c r="F31" s="30" t="str">
        <f>IF(P31="","",VLOOKUP(P31,'倉敷北記録'!$A$5:$B$16,2,FALSE))</f>
        <v>ﾚｽﾃ倉敷</v>
      </c>
      <c r="G31" s="31"/>
      <c r="H31" s="90" t="str">
        <f>IF(Q31="","",VLOOKUP(Q31,'倉敷北記録'!$A$5:$B$16,2,FALSE))</f>
        <v>ヴィスポ</v>
      </c>
      <c r="I31" s="91" t="str">
        <f>VLOOKUP(P30,'倉敷北記録'!$A$5:$B$16,2,FALSE)&amp;"･"&amp;VLOOKUP(Q30,'倉敷北記録'!$A$5:$B$16,2,FALSE)</f>
        <v>万寿東･総社JFC</v>
      </c>
      <c r="J31" s="32" t="str">
        <f>IF(S31="","",VLOOKUP(S31,'倉敷北記録'!$A$5:$B$16,2,FALSE))</f>
        <v>スインキ-</v>
      </c>
      <c r="K31" s="31"/>
      <c r="L31" s="90" t="str">
        <f>IF(T31="","",VLOOKUP(T31,'倉敷北記録'!$A$5:$B$16,2,FALSE))</f>
        <v>総社KSC</v>
      </c>
      <c r="M31" s="92" t="str">
        <f>VLOOKUP(S30,'倉敷北記録'!$A$5:$B$16,2,FALSE)&amp;"･"&amp;VLOOKUP(T30,'倉敷北記録'!$A$5:$B$16,2,FALSE)</f>
        <v>中庄･庄</v>
      </c>
      <c r="N31" s="3"/>
      <c r="O31" s="45" t="s">
        <v>53</v>
      </c>
      <c r="P31" s="33">
        <v>12</v>
      </c>
      <c r="Q31" s="33">
        <v>9</v>
      </c>
      <c r="R31" s="45" t="s">
        <v>55</v>
      </c>
      <c r="S31" s="33">
        <v>8</v>
      </c>
      <c r="T31" s="33">
        <v>5</v>
      </c>
    </row>
    <row r="32" spans="2:20" ht="15" customHeight="1">
      <c r="B32" s="26">
        <v>5</v>
      </c>
      <c r="C32" s="34">
        <f t="shared" si="5"/>
        <v>0.5486111111111109</v>
      </c>
      <c r="D32" s="28" t="s">
        <v>106</v>
      </c>
      <c r="E32" s="29">
        <f t="shared" si="4"/>
        <v>0.5798611111111109</v>
      </c>
      <c r="F32" s="30" t="str">
        <f>IF(P32="","",VLOOKUP(P32,'倉敷北記録'!$A$5:$B$16,2,FALSE))</f>
        <v>総社FC</v>
      </c>
      <c r="G32" s="31"/>
      <c r="H32" s="90" t="str">
        <f>IF(Q32="","",VLOOKUP(Q32,'倉敷北記録'!$A$5:$B$16,2,FALSE))</f>
        <v>総社SC</v>
      </c>
      <c r="I32" s="91" t="str">
        <f>VLOOKUP(P33,'倉敷北記録'!$A$5:$B$16,2,FALSE)&amp;"･"&amp;VLOOKUP(Q33,'倉敷北記録'!$A$5:$B$16,2,FALSE)</f>
        <v>高梁･総社JFC</v>
      </c>
      <c r="J32" s="32" t="str">
        <f>IF(S32="","",VLOOKUP(S32,'倉敷北記録'!$A$5:$B$16,2,FALSE))</f>
        <v>ﾋﾟﾅｸﾙ倉敷</v>
      </c>
      <c r="K32" s="31"/>
      <c r="L32" s="90" t="str">
        <f>IF(T32="","",VLOOKUP(T32,'倉敷北記録'!$A$5:$B$16,2,FALSE))</f>
        <v>中庄</v>
      </c>
      <c r="M32" s="92" t="str">
        <f>VLOOKUP(S33,'倉敷北記録'!$A$5:$B$16,2,FALSE)&amp;"･"&amp;VLOOKUP(T33,'倉敷北記録'!$A$5:$B$16,2,FALSE)</f>
        <v>万寿東･庄</v>
      </c>
      <c r="N32" s="3"/>
      <c r="O32" s="45" t="s">
        <v>57</v>
      </c>
      <c r="P32" s="33">
        <v>4</v>
      </c>
      <c r="Q32" s="33">
        <v>2</v>
      </c>
      <c r="R32" s="45" t="s">
        <v>52</v>
      </c>
      <c r="S32" s="33">
        <v>1</v>
      </c>
      <c r="T32" s="33">
        <v>11</v>
      </c>
    </row>
    <row r="33" spans="2:20" ht="15" customHeight="1">
      <c r="B33" s="26">
        <v>6</v>
      </c>
      <c r="C33" s="34">
        <f t="shared" si="5"/>
        <v>0.5868055555555554</v>
      </c>
      <c r="D33" s="28" t="s">
        <v>106</v>
      </c>
      <c r="E33" s="29">
        <f t="shared" si="4"/>
        <v>0.6180555555555554</v>
      </c>
      <c r="F33" s="30" t="str">
        <f>IF(P33="","",VLOOKUP(P33,'倉敷北記録'!$A$5:$B$16,2,FALSE))</f>
        <v>高梁</v>
      </c>
      <c r="G33" s="31"/>
      <c r="H33" s="90" t="str">
        <f>IF(Q33="","",VLOOKUP(Q33,'倉敷北記録'!$A$5:$B$16,2,FALSE))</f>
        <v>総社JFC</v>
      </c>
      <c r="I33" s="91" t="str">
        <f>VLOOKUP(P32,'倉敷北記録'!$A$5:$B$16,2,FALSE)&amp;"･"&amp;VLOOKUP(Q32,'倉敷北記録'!$A$5:$B$16,2,FALSE)</f>
        <v>総社FC･総社SC</v>
      </c>
      <c r="J33" s="32" t="str">
        <f>IF(S33="","",VLOOKUP(S33,'倉敷北記録'!$A$5:$B$16,2,FALSE))</f>
        <v>万寿東</v>
      </c>
      <c r="K33" s="31"/>
      <c r="L33" s="90" t="str">
        <f>IF(T33="","",VLOOKUP(T33,'倉敷北記録'!$A$5:$B$16,2,FALSE))</f>
        <v>庄</v>
      </c>
      <c r="M33" s="92" t="str">
        <f>VLOOKUP(S32,'倉敷北記録'!$A$5:$B$16,2,FALSE)&amp;"･"&amp;VLOOKUP(T32,'倉敷北記録'!$A$5:$B$16,2,FALSE)</f>
        <v>ﾋﾟﾅｸﾙ倉敷･中庄</v>
      </c>
      <c r="N33" s="3"/>
      <c r="O33" s="45" t="s">
        <v>56</v>
      </c>
      <c r="P33" s="33">
        <v>6</v>
      </c>
      <c r="Q33" s="33">
        <v>3</v>
      </c>
      <c r="R33" s="45" t="s">
        <v>54</v>
      </c>
      <c r="S33" s="33">
        <v>10</v>
      </c>
      <c r="T33" s="33">
        <v>7</v>
      </c>
    </row>
    <row r="34" spans="2:20" ht="15" customHeight="1">
      <c r="B34" s="26">
        <v>7</v>
      </c>
      <c r="C34" s="34">
        <f t="shared" si="5"/>
        <v>0.6249999999999998</v>
      </c>
      <c r="D34" s="28" t="s">
        <v>106</v>
      </c>
      <c r="E34" s="29">
        <f t="shared" si="4"/>
        <v>0.6562499999999998</v>
      </c>
      <c r="F34" s="30">
        <f>IF(P34="","",VLOOKUP(P34,'倉敷北記録'!$A$5:$B$16,2,FALSE))</f>
      </c>
      <c r="G34" s="31"/>
      <c r="H34" s="90">
        <f>IF(Q34="","",VLOOKUP(Q34,'倉敷北記録'!$A$5:$B$16,2,FALSE))</f>
      </c>
      <c r="I34" s="91"/>
      <c r="J34" s="32">
        <f>IF(S34="","",VLOOKUP(S34,'倉敷北記録'!$A$5:$B$16,2,FALSE))</f>
      </c>
      <c r="K34" s="31"/>
      <c r="L34" s="90">
        <f>IF(T34="","",VLOOKUP(T34,'倉敷北記録'!$A$5:$B$16,2,FALSE))</f>
      </c>
      <c r="M34" s="92"/>
      <c r="N34" s="3"/>
      <c r="O34" s="1"/>
      <c r="P34" s="1"/>
      <c r="Q34" s="1"/>
      <c r="R34" s="1"/>
      <c r="S34" s="1"/>
      <c r="T34" s="1"/>
    </row>
    <row r="35" spans="2:20" ht="15" customHeight="1">
      <c r="B35" s="26">
        <v>8</v>
      </c>
      <c r="C35" s="34">
        <f t="shared" si="5"/>
        <v>0.6631944444444442</v>
      </c>
      <c r="D35" s="28" t="s">
        <v>106</v>
      </c>
      <c r="E35" s="29">
        <f t="shared" si="4"/>
        <v>0.6944444444444442</v>
      </c>
      <c r="F35" s="30">
        <f>IF(P35="","",VLOOKUP(P35,'倉敷北記録'!$A$5:$B$16,2,FALSE))</f>
      </c>
      <c r="G35" s="31"/>
      <c r="H35" s="90">
        <f>IF(Q35="","",VLOOKUP(Q35,'倉敷北記録'!$A$5:$B$16,2,FALSE))</f>
      </c>
      <c r="I35" s="91"/>
      <c r="J35" s="32">
        <f>IF(S35="","",VLOOKUP(S35,'倉敷北記録'!$A$5:$B$16,2,FALSE))</f>
      </c>
      <c r="K35" s="35"/>
      <c r="L35" s="90">
        <f>IF(T35="","",VLOOKUP(T35,'倉敷北記録'!$A$5:$B$16,2,FALSE))</f>
      </c>
      <c r="M35" s="92"/>
      <c r="N35" s="3"/>
      <c r="O35" s="1"/>
      <c r="P35" s="1"/>
      <c r="Q35" s="1"/>
      <c r="R35" s="1"/>
      <c r="S35" s="1"/>
      <c r="T35" s="1"/>
    </row>
    <row r="36" spans="6:20" ht="15" customHeight="1">
      <c r="F36" s="1"/>
      <c r="G36" s="95"/>
      <c r="K36" s="97"/>
      <c r="N36" s="3"/>
      <c r="O36" s="1"/>
      <c r="P36" s="18"/>
      <c r="Q36" s="18"/>
      <c r="R36" s="1"/>
      <c r="S36" s="18"/>
      <c r="T36" s="18"/>
    </row>
    <row r="37" spans="2:20" ht="15" customHeight="1">
      <c r="B37" s="10" t="s">
        <v>94</v>
      </c>
      <c r="D37" s="10" t="s">
        <v>114</v>
      </c>
      <c r="F37" s="1"/>
      <c r="G37" s="95"/>
      <c r="K37" s="97"/>
      <c r="N37" s="3"/>
      <c r="O37" s="1"/>
      <c r="P37" s="18"/>
      <c r="Q37" s="18"/>
      <c r="R37" s="1"/>
      <c r="S37" s="18"/>
      <c r="T37" s="18"/>
    </row>
    <row r="38" spans="2:20" ht="15" customHeight="1">
      <c r="B38" s="8"/>
      <c r="C38" s="22"/>
      <c r="D38" s="23" t="s">
        <v>3</v>
      </c>
      <c r="E38" s="24"/>
      <c r="F38" s="9"/>
      <c r="G38" s="96" t="s">
        <v>89</v>
      </c>
      <c r="H38" s="89"/>
      <c r="I38" s="93" t="s">
        <v>130</v>
      </c>
      <c r="J38" s="25"/>
      <c r="K38" s="96" t="s">
        <v>90</v>
      </c>
      <c r="L38" s="89"/>
      <c r="M38" s="94" t="s">
        <v>131</v>
      </c>
      <c r="N38" s="3"/>
      <c r="O38" s="1"/>
      <c r="P38" s="18"/>
      <c r="Q38" s="18"/>
      <c r="R38" s="1"/>
      <c r="S38" s="18"/>
      <c r="T38" s="18"/>
    </row>
    <row r="39" spans="2:20" ht="15" customHeight="1">
      <c r="B39" s="26">
        <v>1</v>
      </c>
      <c r="C39" s="27">
        <v>0.3958333333333333</v>
      </c>
      <c r="D39" s="28" t="s">
        <v>106</v>
      </c>
      <c r="E39" s="29">
        <f aca="true" t="shared" si="6" ref="E39:E46">C39+(O$86+P$86)/(24*60)</f>
        <v>0.4270833333333333</v>
      </c>
      <c r="F39" s="30" t="str">
        <f>IF(P39="","",VLOOKUP(P39,'倉敷北記録'!$A$5:$B$16,2,FALSE))</f>
        <v>ﾋﾟﾅｸﾙ倉敷</v>
      </c>
      <c r="G39" s="31"/>
      <c r="H39" s="90" t="str">
        <f>IF(Q39="","",VLOOKUP(Q39,'倉敷北記録'!$A$5:$B$16,2,FALSE))</f>
        <v>ﾚｽﾃ倉敷</v>
      </c>
      <c r="I39" s="91" t="str">
        <f>VLOOKUP(P40,'倉敷北記録'!$A$5:$B$16,2,FALSE)&amp;"･"&amp;VLOOKUP(Q40,'倉敷北記録'!$A$5:$B$16,2,FALSE)</f>
        <v>総社SC･総社JFC</v>
      </c>
      <c r="J39" s="32" t="str">
        <f>IF(S39="","",VLOOKUP(S39,'倉敷北記録'!$A$5:$B$16,2,FALSE))</f>
        <v>高梁</v>
      </c>
      <c r="K39" s="31"/>
      <c r="L39" s="90" t="str">
        <f>IF(T39="","",VLOOKUP(T39,'倉敷北記録'!$A$5:$B$16,2,FALSE))</f>
        <v>庄</v>
      </c>
      <c r="M39" s="92" t="str">
        <f>VLOOKUP(S40,'倉敷北記録'!$A$5:$B$16,2,FALSE)&amp;"･"&amp;VLOOKUP(T40,'倉敷北記録'!$A$5:$B$16,2,FALSE)</f>
        <v>万寿東･中庄</v>
      </c>
      <c r="N39" s="3"/>
      <c r="O39" s="45" t="s">
        <v>58</v>
      </c>
      <c r="P39" s="33">
        <v>1</v>
      </c>
      <c r="Q39" s="33">
        <v>12</v>
      </c>
      <c r="R39" s="45" t="s">
        <v>61</v>
      </c>
      <c r="S39" s="33">
        <v>6</v>
      </c>
      <c r="T39" s="33">
        <v>7</v>
      </c>
    </row>
    <row r="40" spans="2:20" ht="15" customHeight="1">
      <c r="B40" s="26">
        <v>2</v>
      </c>
      <c r="C40" s="34">
        <f aca="true" t="shared" si="7" ref="C40:C46">E39+Q$86/(24*60)</f>
        <v>0.43402777777777773</v>
      </c>
      <c r="D40" s="28" t="s">
        <v>106</v>
      </c>
      <c r="E40" s="29">
        <f t="shared" si="6"/>
        <v>0.46527777777777773</v>
      </c>
      <c r="F40" s="30" t="str">
        <f>IF(P40="","",VLOOKUP(P40,'倉敷北記録'!$A$5:$B$16,2,FALSE))</f>
        <v>総社SC</v>
      </c>
      <c r="G40" s="31"/>
      <c r="H40" s="90" t="str">
        <f>IF(Q40="","",VLOOKUP(Q40,'倉敷北記録'!$A$5:$B$16,2,FALSE))</f>
        <v>総社JFC</v>
      </c>
      <c r="I40" s="91" t="str">
        <f>VLOOKUP(P39,'倉敷北記録'!$A$5:$B$16,2,FALSE)&amp;"･"&amp;VLOOKUP(Q39,'倉敷北記録'!$A$5:$B$16,2,FALSE)</f>
        <v>ﾋﾟﾅｸﾙ倉敷･ﾚｽﾃ倉敷</v>
      </c>
      <c r="J40" s="32" t="str">
        <f>IF(S40="","",VLOOKUP(S40,'倉敷北記録'!$A$5:$B$16,2,FALSE))</f>
        <v>万寿東</v>
      </c>
      <c r="K40" s="31"/>
      <c r="L40" s="90" t="str">
        <f>IF(T40="","",VLOOKUP(T40,'倉敷北記録'!$A$5:$B$16,2,FALSE))</f>
        <v>中庄</v>
      </c>
      <c r="M40" s="92" t="str">
        <f>VLOOKUP(S39,'倉敷北記録'!$A$5:$B$16,2,FALSE)&amp;"･"&amp;VLOOKUP(T39,'倉敷北記録'!$A$5:$B$16,2,FALSE)</f>
        <v>高梁･庄</v>
      </c>
      <c r="N40" s="3"/>
      <c r="O40" s="45" t="s">
        <v>63</v>
      </c>
      <c r="P40" s="33">
        <v>2</v>
      </c>
      <c r="Q40" s="33">
        <v>3</v>
      </c>
      <c r="R40" s="45" t="s">
        <v>59</v>
      </c>
      <c r="S40" s="33">
        <v>10</v>
      </c>
      <c r="T40" s="33">
        <v>11</v>
      </c>
    </row>
    <row r="41" spans="2:20" ht="15" customHeight="1">
      <c r="B41" s="26">
        <v>3</v>
      </c>
      <c r="C41" s="34">
        <f t="shared" si="7"/>
        <v>0.47222222222222215</v>
      </c>
      <c r="D41" s="28" t="s">
        <v>106</v>
      </c>
      <c r="E41" s="29">
        <f t="shared" si="6"/>
        <v>0.5034722222222221</v>
      </c>
      <c r="F41" s="30" t="str">
        <f>IF(P41="","",VLOOKUP(P41,'倉敷北記録'!$A$5:$B$16,2,FALSE))</f>
        <v>総社FC</v>
      </c>
      <c r="G41" s="31"/>
      <c r="H41" s="90" t="str">
        <f>IF(Q41="","",VLOOKUP(Q41,'倉敷北記録'!$A$5:$B$16,2,FALSE))</f>
        <v>総社KSC</v>
      </c>
      <c r="I41" s="91" t="str">
        <f>VLOOKUP(P42,'倉敷北記録'!$A$5:$B$16,2,FALSE)&amp;"･"&amp;VLOOKUP(Q42,'倉敷北記録'!$A$5:$B$16,2,FALSE)</f>
        <v>高梁･中庄</v>
      </c>
      <c r="J41" s="32" t="str">
        <f>IF(S41="","",VLOOKUP(S41,'倉敷北記録'!$A$5:$B$16,2,FALSE))</f>
        <v>スインキ-</v>
      </c>
      <c r="K41" s="31"/>
      <c r="L41" s="90" t="str">
        <f>IF(T41="","",VLOOKUP(T41,'倉敷北記録'!$A$5:$B$16,2,FALSE))</f>
        <v>ヴィスポ</v>
      </c>
      <c r="M41" s="92" t="str">
        <f>VLOOKUP(S42,'倉敷北記録'!$A$5:$B$16,2,FALSE)&amp;"･"&amp;VLOOKUP(T42,'倉敷北記録'!$A$5:$B$16,2,FALSE)</f>
        <v>ﾋﾟﾅｸﾙ倉敷･万寿東</v>
      </c>
      <c r="N41" s="3"/>
      <c r="O41" s="45" t="s">
        <v>62</v>
      </c>
      <c r="P41" s="33">
        <v>4</v>
      </c>
      <c r="Q41" s="33">
        <v>5</v>
      </c>
      <c r="R41" s="45" t="s">
        <v>60</v>
      </c>
      <c r="S41" s="33">
        <v>8</v>
      </c>
      <c r="T41" s="33">
        <v>9</v>
      </c>
    </row>
    <row r="42" spans="2:20" ht="15" customHeight="1">
      <c r="B42" s="26">
        <v>4</v>
      </c>
      <c r="C42" s="34">
        <f t="shared" si="7"/>
        <v>0.5104166666666665</v>
      </c>
      <c r="D42" s="28" t="s">
        <v>106</v>
      </c>
      <c r="E42" s="29">
        <f t="shared" si="6"/>
        <v>0.5416666666666665</v>
      </c>
      <c r="F42" s="30" t="str">
        <f>IF(P42="","",VLOOKUP(P42,'倉敷北記録'!$A$5:$B$16,2,FALSE))</f>
        <v>高梁</v>
      </c>
      <c r="G42" s="31"/>
      <c r="H42" s="90" t="str">
        <f>IF(Q42="","",VLOOKUP(Q42,'倉敷北記録'!$A$5:$B$16,2,FALSE))</f>
        <v>中庄</v>
      </c>
      <c r="I42" s="91" t="str">
        <f>VLOOKUP(P41,'倉敷北記録'!$A$5:$B$16,2,FALSE)&amp;"･"&amp;VLOOKUP(Q41,'倉敷北記録'!$A$5:$B$16,2,FALSE)</f>
        <v>総社FC･総社KSC</v>
      </c>
      <c r="J42" s="32" t="str">
        <f>IF(S42="","",VLOOKUP(S42,'倉敷北記録'!$A$5:$B$16,2,FALSE))</f>
        <v>ﾋﾟﾅｸﾙ倉敷</v>
      </c>
      <c r="K42" s="31"/>
      <c r="L42" s="90" t="str">
        <f>IF(T42="","",VLOOKUP(T42,'倉敷北記録'!$A$5:$B$16,2,FALSE))</f>
        <v>万寿東</v>
      </c>
      <c r="M42" s="92" t="str">
        <f>VLOOKUP(S41,'倉敷北記録'!$A$5:$B$16,2,FALSE)&amp;"･"&amp;VLOOKUP(T41,'倉敷北記録'!$A$5:$B$16,2,FALSE)</f>
        <v>スインキ-･ヴィスポ</v>
      </c>
      <c r="N42" s="3"/>
      <c r="O42" s="45" t="s">
        <v>66</v>
      </c>
      <c r="P42" s="33">
        <v>6</v>
      </c>
      <c r="Q42" s="33">
        <v>11</v>
      </c>
      <c r="R42" s="45" t="s">
        <v>64</v>
      </c>
      <c r="S42" s="33">
        <v>1</v>
      </c>
      <c r="T42" s="33">
        <v>10</v>
      </c>
    </row>
    <row r="43" spans="2:20" ht="15" customHeight="1">
      <c r="B43" s="26">
        <v>5</v>
      </c>
      <c r="C43" s="34">
        <f t="shared" si="7"/>
        <v>0.5486111111111109</v>
      </c>
      <c r="D43" s="28" t="s">
        <v>106</v>
      </c>
      <c r="E43" s="29">
        <f t="shared" si="6"/>
        <v>0.5798611111111109</v>
      </c>
      <c r="F43" s="30" t="str">
        <f>IF(P43="","",VLOOKUP(P43,'倉敷北記録'!$A$5:$B$16,2,FALSE))</f>
        <v>総社FC</v>
      </c>
      <c r="G43" s="31"/>
      <c r="H43" s="90" t="str">
        <f>IF(Q43="","",VLOOKUP(Q43,'倉敷北記録'!$A$5:$B$16,2,FALSE))</f>
        <v>ヴィスポ</v>
      </c>
      <c r="I43" s="91" t="str">
        <f>VLOOKUP(P44,'倉敷北記録'!$A$5:$B$16,2,FALSE)&amp;"･"&amp;VLOOKUP(Q44,'倉敷北記録'!$A$5:$B$16,2,FALSE)</f>
        <v>スインキ-･ﾚｽﾃ倉敷</v>
      </c>
      <c r="J43" s="32" t="str">
        <f>IF(S43="","",VLOOKUP(S43,'倉敷北記録'!$A$5:$B$16,2,FALSE))</f>
        <v>総社SC</v>
      </c>
      <c r="K43" s="31"/>
      <c r="L43" s="90" t="str">
        <f>IF(T43="","",VLOOKUP(T43,'倉敷北記録'!$A$5:$B$16,2,FALSE))</f>
        <v>庄</v>
      </c>
      <c r="M43" s="92" t="str">
        <f>VLOOKUP(S44,'倉敷北記録'!$A$5:$B$16,2,FALSE)&amp;"･"&amp;VLOOKUP(T44,'倉敷北記録'!$A$5:$B$16,2,FALSE)</f>
        <v>総社JFC･総社KSC</v>
      </c>
      <c r="N43" s="3"/>
      <c r="O43" s="45" t="s">
        <v>67</v>
      </c>
      <c r="P43" s="33">
        <v>4</v>
      </c>
      <c r="Q43" s="33">
        <v>9</v>
      </c>
      <c r="R43" s="45" t="s">
        <v>68</v>
      </c>
      <c r="S43" s="33">
        <v>2</v>
      </c>
      <c r="T43" s="33">
        <v>7</v>
      </c>
    </row>
    <row r="44" spans="2:20" ht="15" customHeight="1">
      <c r="B44" s="26">
        <v>6</v>
      </c>
      <c r="C44" s="34">
        <f t="shared" si="7"/>
        <v>0.5868055555555554</v>
      </c>
      <c r="D44" s="28" t="s">
        <v>106</v>
      </c>
      <c r="E44" s="29">
        <f t="shared" si="6"/>
        <v>0.6180555555555554</v>
      </c>
      <c r="F44" s="30" t="str">
        <f>IF(P44="","",VLOOKUP(P44,'倉敷北記録'!$A$5:$B$16,2,FALSE))</f>
        <v>スインキ-</v>
      </c>
      <c r="G44" s="31"/>
      <c r="H44" s="90" t="str">
        <f>IF(Q44="","",VLOOKUP(Q44,'倉敷北記録'!$A$5:$B$16,2,FALSE))</f>
        <v>ﾚｽﾃ倉敷</v>
      </c>
      <c r="I44" s="91" t="str">
        <f>VLOOKUP(P43,'倉敷北記録'!$A$5:$B$16,2,FALSE)&amp;"･"&amp;VLOOKUP(Q43,'倉敷北記録'!$A$5:$B$16,2,FALSE)</f>
        <v>総社FC･ヴィスポ</v>
      </c>
      <c r="J44" s="32" t="str">
        <f>IF(S44="","",VLOOKUP(S44,'倉敷北記録'!$A$5:$B$16,2,FALSE))</f>
        <v>総社JFC</v>
      </c>
      <c r="K44" s="31"/>
      <c r="L44" s="90" t="str">
        <f>IF(T44="","",VLOOKUP(T44,'倉敷北記録'!$A$5:$B$16,2,FALSE))</f>
        <v>総社KSC</v>
      </c>
      <c r="M44" s="92" t="str">
        <f>VLOOKUP(S43,'倉敷北記録'!$A$5:$B$16,2,FALSE)&amp;"･"&amp;VLOOKUP(T43,'倉敷北記録'!$A$5:$B$16,2,FALSE)</f>
        <v>総社SC･庄</v>
      </c>
      <c r="N44" s="3"/>
      <c r="O44" s="45" t="s">
        <v>65</v>
      </c>
      <c r="P44" s="33">
        <v>8</v>
      </c>
      <c r="Q44" s="33">
        <v>12</v>
      </c>
      <c r="R44" s="45" t="s">
        <v>69</v>
      </c>
      <c r="S44" s="33">
        <v>3</v>
      </c>
      <c r="T44" s="33">
        <v>5</v>
      </c>
    </row>
    <row r="45" spans="2:20" ht="15" customHeight="1">
      <c r="B45" s="4">
        <v>7</v>
      </c>
      <c r="C45" s="5">
        <f t="shared" si="7"/>
        <v>0.6249999999999998</v>
      </c>
      <c r="D45" s="6" t="s">
        <v>106</v>
      </c>
      <c r="E45" s="7">
        <f t="shared" si="6"/>
        <v>0.6562499999999998</v>
      </c>
      <c r="F45" s="30">
        <f>IF(P45="","",VLOOKUP(P45,'倉敷北記録'!$A$5:$B$16,2,FALSE))</f>
      </c>
      <c r="G45" s="31"/>
      <c r="H45" s="90">
        <f>IF(Q45="","",VLOOKUP(Q45,'倉敷北記録'!$A$5:$B$16,2,FALSE))</f>
      </c>
      <c r="I45" s="91"/>
      <c r="J45" s="32">
        <f>IF(S45="","",VLOOKUP(S45,'倉敷北記録'!$A$5:$B$16,2,FALSE))</f>
      </c>
      <c r="K45" s="31"/>
      <c r="L45" s="90">
        <f>IF(T45="","",VLOOKUP(T45,'倉敷北記録'!$A$5:$B$16,2,FALSE))</f>
      </c>
      <c r="M45" s="92"/>
      <c r="N45" s="3"/>
      <c r="O45" s="1"/>
      <c r="P45" s="1"/>
      <c r="Q45" s="1"/>
      <c r="R45" s="1"/>
      <c r="S45" s="1"/>
      <c r="T45" s="1"/>
    </row>
    <row r="46" spans="2:20" ht="15" customHeight="1">
      <c r="B46" s="4">
        <v>8</v>
      </c>
      <c r="C46" s="5">
        <f t="shared" si="7"/>
        <v>0.6631944444444442</v>
      </c>
      <c r="D46" s="6" t="s">
        <v>106</v>
      </c>
      <c r="E46" s="7">
        <f t="shared" si="6"/>
        <v>0.6944444444444442</v>
      </c>
      <c r="F46" s="30">
        <f>IF(P46="","",VLOOKUP(P46,'倉敷北記録'!$A$5:$B$16,2,FALSE))</f>
      </c>
      <c r="G46" s="31"/>
      <c r="H46" s="90">
        <f>IF(Q46="","",VLOOKUP(Q46,'倉敷北記録'!$A$5:$B$16,2,FALSE))</f>
      </c>
      <c r="I46" s="91"/>
      <c r="J46" s="32">
        <f>IF(S46="","",VLOOKUP(S46,'倉敷北記録'!$A$5:$B$16,2,FALSE))</f>
      </c>
      <c r="K46" s="31"/>
      <c r="L46" s="90">
        <f>IF(T46="","",VLOOKUP(T46,'倉敷北記録'!$A$5:$B$16,2,FALSE))</f>
      </c>
      <c r="M46" s="92"/>
      <c r="N46" s="3"/>
      <c r="O46" s="1"/>
      <c r="P46" s="1"/>
      <c r="Q46" s="1"/>
      <c r="R46" s="1"/>
      <c r="S46" s="1"/>
      <c r="T46" s="1"/>
    </row>
    <row r="47" spans="7:20" ht="15" customHeight="1">
      <c r="G47" s="97"/>
      <c r="K47" s="97"/>
      <c r="N47" s="3"/>
      <c r="P47" s="18"/>
      <c r="Q47" s="18"/>
      <c r="S47" s="18"/>
      <c r="T47" s="18"/>
    </row>
    <row r="48" spans="2:20" ht="15" customHeight="1">
      <c r="B48" s="10" t="s">
        <v>95</v>
      </c>
      <c r="D48" s="10" t="s">
        <v>0</v>
      </c>
      <c r="E48" s="43"/>
      <c r="G48" s="97"/>
      <c r="H48" s="39"/>
      <c r="I48" s="39"/>
      <c r="K48" s="97"/>
      <c r="L48" s="39"/>
      <c r="M48" s="39"/>
      <c r="N48" s="3"/>
      <c r="P48" s="18"/>
      <c r="Q48" s="18"/>
      <c r="S48" s="18"/>
      <c r="T48" s="18"/>
    </row>
    <row r="49" spans="2:20" ht="15" customHeight="1">
      <c r="B49" s="8"/>
      <c r="C49" s="22"/>
      <c r="D49" s="23" t="s">
        <v>3</v>
      </c>
      <c r="E49" s="24"/>
      <c r="F49" s="9"/>
      <c r="G49" s="96" t="s">
        <v>89</v>
      </c>
      <c r="H49" s="89"/>
      <c r="I49" s="93" t="s">
        <v>130</v>
      </c>
      <c r="J49" s="25"/>
      <c r="K49" s="96" t="s">
        <v>90</v>
      </c>
      <c r="L49" s="89"/>
      <c r="M49" s="94" t="s">
        <v>131</v>
      </c>
      <c r="N49" s="3"/>
      <c r="P49" s="18"/>
      <c r="Q49" s="18"/>
      <c r="S49" s="18"/>
      <c r="T49" s="18"/>
    </row>
    <row r="50" spans="2:20" ht="15" customHeight="1">
      <c r="B50" s="26">
        <v>1</v>
      </c>
      <c r="C50" s="27">
        <v>0.3958333333333333</v>
      </c>
      <c r="D50" s="28" t="s">
        <v>106</v>
      </c>
      <c r="E50" s="29">
        <f aca="true" t="shared" si="8" ref="E50:E57">C50+(O$86+P$86)/(24*60)</f>
        <v>0.4270833333333333</v>
      </c>
      <c r="F50" s="30" t="str">
        <f>IF(P50="","",VLOOKUP(P50,'倉敷北記録'!$A$5:$B$16,2,FALSE))</f>
        <v>総社KSC</v>
      </c>
      <c r="G50" s="31"/>
      <c r="H50" s="90" t="str">
        <f>IF(Q50="","",VLOOKUP(Q50,'倉敷北記録'!$A$5:$B$16,2,FALSE))</f>
        <v>庄</v>
      </c>
      <c r="I50" s="91" t="str">
        <f>VLOOKUP(P51,'倉敷北記録'!$A$5:$B$16,2,FALSE)&amp;"･"&amp;VLOOKUP(Q51,'倉敷北記録'!$A$5:$B$16,2,FALSE)</f>
        <v>総社FC･ﾚｽﾃ倉敷</v>
      </c>
      <c r="J50" s="32" t="str">
        <f>IF(S50="","",VLOOKUP(S50,'倉敷北記録'!$A$5:$B$16,2,FALSE))</f>
        <v>ﾋﾟﾅｸﾙ倉敷</v>
      </c>
      <c r="K50" s="31"/>
      <c r="L50" s="90" t="str">
        <f>IF(T50="","",VLOOKUP(T50,'倉敷北記録'!$A$5:$B$16,2,FALSE))</f>
        <v>スインキ-</v>
      </c>
      <c r="M50" s="92" t="str">
        <f>VLOOKUP(S51,'倉敷北記録'!$A$5:$B$16,2,FALSE)&amp;"･"&amp;VLOOKUP(T51,'倉敷北記録'!$A$5:$B$16,2,FALSE)</f>
        <v>高梁･万寿東</v>
      </c>
      <c r="N50" s="3"/>
      <c r="O50" s="45" t="s">
        <v>75</v>
      </c>
      <c r="P50" s="33">
        <v>5</v>
      </c>
      <c r="Q50" s="33">
        <v>7</v>
      </c>
      <c r="R50" s="45" t="s">
        <v>70</v>
      </c>
      <c r="S50" s="33">
        <v>1</v>
      </c>
      <c r="T50" s="33">
        <v>8</v>
      </c>
    </row>
    <row r="51" spans="2:20" ht="15" customHeight="1">
      <c r="B51" s="26">
        <v>2</v>
      </c>
      <c r="C51" s="34">
        <f aca="true" t="shared" si="9" ref="C51:C57">E50+Q$86/(24*60)</f>
        <v>0.43402777777777773</v>
      </c>
      <c r="D51" s="28" t="s">
        <v>106</v>
      </c>
      <c r="E51" s="29">
        <f t="shared" si="8"/>
        <v>0.46527777777777773</v>
      </c>
      <c r="F51" s="30" t="str">
        <f>IF(P51="","",VLOOKUP(P51,'倉敷北記録'!$A$5:$B$16,2,FALSE))</f>
        <v>総社FC</v>
      </c>
      <c r="G51" s="31"/>
      <c r="H51" s="90" t="str">
        <f>IF(Q51="","",VLOOKUP(Q51,'倉敷北記録'!$A$5:$B$16,2,FALSE))</f>
        <v>ﾚｽﾃ倉敷</v>
      </c>
      <c r="I51" s="91" t="str">
        <f>VLOOKUP(P50,'倉敷北記録'!$A$5:$B$16,2,FALSE)&amp;"･"&amp;VLOOKUP(Q50,'倉敷北記録'!$A$5:$B$16,2,FALSE)</f>
        <v>総社KSC･庄</v>
      </c>
      <c r="J51" s="32" t="str">
        <f>IF(S51="","",VLOOKUP(S51,'倉敷北記録'!$A$5:$B$16,2,FALSE))</f>
        <v>高梁</v>
      </c>
      <c r="K51" s="31"/>
      <c r="L51" s="90" t="str">
        <f>IF(T51="","",VLOOKUP(T51,'倉敷北記録'!$A$5:$B$16,2,FALSE))</f>
        <v>万寿東</v>
      </c>
      <c r="M51" s="92" t="str">
        <f>VLOOKUP(S50,'倉敷北記録'!$A$5:$B$16,2,FALSE)&amp;"･"&amp;VLOOKUP(T50,'倉敷北記録'!$A$5:$B$16,2,FALSE)</f>
        <v>ﾋﾟﾅｸﾙ倉敷･スインキ-</v>
      </c>
      <c r="N51" s="3"/>
      <c r="O51" s="45" t="s">
        <v>72</v>
      </c>
      <c r="P51" s="33">
        <v>4</v>
      </c>
      <c r="Q51" s="33">
        <v>12</v>
      </c>
      <c r="R51" s="45" t="s">
        <v>71</v>
      </c>
      <c r="S51" s="33">
        <v>6</v>
      </c>
      <c r="T51" s="33">
        <v>10</v>
      </c>
    </row>
    <row r="52" spans="2:20" ht="15" customHeight="1">
      <c r="B52" s="26">
        <v>3</v>
      </c>
      <c r="C52" s="34">
        <f t="shared" si="9"/>
        <v>0.47222222222222215</v>
      </c>
      <c r="D52" s="28" t="s">
        <v>106</v>
      </c>
      <c r="E52" s="29">
        <f t="shared" si="8"/>
        <v>0.5034722222222221</v>
      </c>
      <c r="F52" s="30" t="str">
        <f>IF(P52="","",VLOOKUP(P52,'倉敷北記録'!$A$5:$B$16,2,FALSE))</f>
        <v>総社SC</v>
      </c>
      <c r="G52" s="31"/>
      <c r="H52" s="90" t="str">
        <f>IF(Q52="","",VLOOKUP(Q52,'倉敷北記録'!$A$5:$B$16,2,FALSE))</f>
        <v>中庄</v>
      </c>
      <c r="I52" s="91" t="str">
        <f>VLOOKUP(P53,'倉敷北記録'!$A$5:$B$16,2,FALSE)&amp;"･"&amp;VLOOKUP(Q53,'倉敷北記録'!$A$5:$B$16,2,FALSE)</f>
        <v>ﾋﾟﾅｸﾙ倉敷･高梁</v>
      </c>
      <c r="J52" s="32" t="str">
        <f>IF(S52="","",VLOOKUP(S52,'倉敷北記録'!$A$5:$B$16,2,FALSE))</f>
        <v>総社JFC</v>
      </c>
      <c r="K52" s="31"/>
      <c r="L52" s="90" t="str">
        <f>IF(T52="","",VLOOKUP(T52,'倉敷北記録'!$A$5:$B$16,2,FALSE))</f>
        <v>ヴィスポ</v>
      </c>
      <c r="M52" s="92" t="str">
        <f>VLOOKUP(S53,'倉敷北記録'!$A$5:$B$16,2,FALSE)&amp;"･"&amp;VLOOKUP(T53,'倉敷北記録'!$A$5:$B$16,2,FALSE)</f>
        <v>総社FC･スインキ-</v>
      </c>
      <c r="N52" s="3"/>
      <c r="O52" s="45" t="s">
        <v>73</v>
      </c>
      <c r="P52" s="33">
        <v>2</v>
      </c>
      <c r="Q52" s="33">
        <v>11</v>
      </c>
      <c r="R52" s="45" t="s">
        <v>74</v>
      </c>
      <c r="S52" s="33">
        <v>3</v>
      </c>
      <c r="T52" s="33">
        <v>9</v>
      </c>
    </row>
    <row r="53" spans="2:20" ht="15" customHeight="1">
      <c r="B53" s="26">
        <v>4</v>
      </c>
      <c r="C53" s="34">
        <f t="shared" si="9"/>
        <v>0.5104166666666665</v>
      </c>
      <c r="D53" s="28" t="s">
        <v>106</v>
      </c>
      <c r="E53" s="29">
        <f t="shared" si="8"/>
        <v>0.5416666666666665</v>
      </c>
      <c r="F53" s="30" t="str">
        <f>IF(P53="","",VLOOKUP(P53,'倉敷北記録'!$A$5:$B$16,2,FALSE))</f>
        <v>ﾋﾟﾅｸﾙ倉敷</v>
      </c>
      <c r="G53" s="31"/>
      <c r="H53" s="90" t="str">
        <f>IF(Q53="","",VLOOKUP(Q53,'倉敷北記録'!$A$5:$B$16,2,FALSE))</f>
        <v>高梁</v>
      </c>
      <c r="I53" s="91" t="str">
        <f>VLOOKUP(P52,'倉敷北記録'!$A$5:$B$16,2,FALSE)&amp;"･"&amp;VLOOKUP(Q52,'倉敷北記録'!$A$5:$B$16,2,FALSE)</f>
        <v>総社SC･中庄</v>
      </c>
      <c r="J53" s="32" t="str">
        <f>IF(S53="","",VLOOKUP(S53,'倉敷北記録'!$A$5:$B$16,2,FALSE))</f>
        <v>総社FC</v>
      </c>
      <c r="K53" s="31"/>
      <c r="L53" s="90" t="str">
        <f>IF(T53="","",VLOOKUP(T53,'倉敷北記録'!$A$5:$B$16,2,FALSE))</f>
        <v>スインキ-</v>
      </c>
      <c r="M53" s="92" t="str">
        <f>VLOOKUP(S52,'倉敷北記録'!$A$5:$B$16,2,FALSE)&amp;"･"&amp;VLOOKUP(T52,'倉敷北記録'!$A$5:$B$16,2,FALSE)</f>
        <v>総社JFC･ヴィスポ</v>
      </c>
      <c r="N53" s="3"/>
      <c r="O53" s="45" t="s">
        <v>76</v>
      </c>
      <c r="P53" s="33">
        <v>1</v>
      </c>
      <c r="Q53" s="33">
        <v>6</v>
      </c>
      <c r="R53" s="45" t="s">
        <v>77</v>
      </c>
      <c r="S53" s="33">
        <v>4</v>
      </c>
      <c r="T53" s="33">
        <v>8</v>
      </c>
    </row>
    <row r="54" spans="2:20" ht="15" customHeight="1">
      <c r="B54" s="26">
        <v>5</v>
      </c>
      <c r="C54" s="34">
        <f t="shared" si="9"/>
        <v>0.5486111111111109</v>
      </c>
      <c r="D54" s="28" t="s">
        <v>106</v>
      </c>
      <c r="E54" s="29">
        <f t="shared" si="8"/>
        <v>0.5798611111111109</v>
      </c>
      <c r="F54" s="30" t="str">
        <f>IF(P54="","",VLOOKUP(P54,'倉敷北記録'!$A$5:$B$16,2,FALSE))</f>
        <v>総社SC</v>
      </c>
      <c r="G54" s="31"/>
      <c r="H54" s="90" t="str">
        <f>IF(Q54="","",VLOOKUP(Q54,'倉敷北記録'!$A$5:$B$16,2,FALSE))</f>
        <v>万寿東</v>
      </c>
      <c r="I54" s="91" t="str">
        <f>VLOOKUP(P55,'倉敷北記録'!$A$5:$B$16,2,FALSE)&amp;"･"&amp;VLOOKUP(Q55,'倉敷北記録'!$A$5:$B$16,2,FALSE)</f>
        <v>庄･ヴィスポ</v>
      </c>
      <c r="J54" s="32" t="str">
        <f>IF(S54="","",VLOOKUP(S54,'倉敷北記録'!$A$5:$B$16,2,FALSE))</f>
        <v>総社KSC</v>
      </c>
      <c r="K54" s="31"/>
      <c r="L54" s="90" t="str">
        <f>IF(T54="","",VLOOKUP(T54,'倉敷北記録'!$A$5:$B$16,2,FALSE))</f>
        <v>中庄</v>
      </c>
      <c r="M54" s="92" t="str">
        <f>VLOOKUP(S55,'倉敷北記録'!$A$5:$B$16,2,FALSE)&amp;"･"&amp;VLOOKUP(T55,'倉敷北記録'!$A$5:$B$16,2,FALSE)</f>
        <v>総社JFC･ﾚｽﾃ倉敷</v>
      </c>
      <c r="N54" s="3"/>
      <c r="O54" s="45" t="s">
        <v>78</v>
      </c>
      <c r="P54" s="33">
        <v>2</v>
      </c>
      <c r="Q54" s="33">
        <v>10</v>
      </c>
      <c r="R54" s="45" t="s">
        <v>80</v>
      </c>
      <c r="S54" s="33">
        <v>5</v>
      </c>
      <c r="T54" s="33">
        <v>11</v>
      </c>
    </row>
    <row r="55" spans="2:20" ht="15" customHeight="1">
      <c r="B55" s="26">
        <v>6</v>
      </c>
      <c r="C55" s="34">
        <f t="shared" si="9"/>
        <v>0.5868055555555554</v>
      </c>
      <c r="D55" s="28" t="s">
        <v>106</v>
      </c>
      <c r="E55" s="29">
        <f t="shared" si="8"/>
        <v>0.6180555555555554</v>
      </c>
      <c r="F55" s="30" t="str">
        <f>IF(P55="","",VLOOKUP(P55,'倉敷北記録'!$A$5:$B$16,2,FALSE))</f>
        <v>庄</v>
      </c>
      <c r="G55" s="31"/>
      <c r="H55" s="90" t="str">
        <f>IF(Q55="","",VLOOKUP(Q55,'倉敷北記録'!$A$5:$B$16,2,FALSE))</f>
        <v>ヴィスポ</v>
      </c>
      <c r="I55" s="91" t="str">
        <f>VLOOKUP(P54,'倉敷北記録'!$A$5:$B$16,2,FALSE)&amp;"･"&amp;VLOOKUP(Q54,'倉敷北記録'!$A$5:$B$16,2,FALSE)</f>
        <v>総社SC･万寿東</v>
      </c>
      <c r="J55" s="32" t="str">
        <f>IF(S55="","",VLOOKUP(S55,'倉敷北記録'!$A$5:$B$16,2,FALSE))</f>
        <v>総社JFC</v>
      </c>
      <c r="K55" s="31"/>
      <c r="L55" s="90" t="str">
        <f>IF(T55="","",VLOOKUP(T55,'倉敷北記録'!$A$5:$B$16,2,FALSE))</f>
        <v>ﾚｽﾃ倉敷</v>
      </c>
      <c r="M55" s="92" t="str">
        <f>VLOOKUP(S54,'倉敷北記録'!$A$5:$B$16,2,FALSE)&amp;"･"&amp;VLOOKUP(T54,'倉敷北記録'!$A$5:$B$16,2,FALSE)</f>
        <v>総社KSC･中庄</v>
      </c>
      <c r="N55" s="3"/>
      <c r="O55" s="45" t="s">
        <v>81</v>
      </c>
      <c r="P55" s="33">
        <v>7</v>
      </c>
      <c r="Q55" s="33">
        <v>9</v>
      </c>
      <c r="R55" s="45" t="s">
        <v>79</v>
      </c>
      <c r="S55" s="33">
        <v>3</v>
      </c>
      <c r="T55" s="33">
        <v>12</v>
      </c>
    </row>
    <row r="56" spans="2:14" ht="15" customHeight="1">
      <c r="B56" s="26">
        <v>7</v>
      </c>
      <c r="C56" s="34">
        <f t="shared" si="9"/>
        <v>0.6249999999999998</v>
      </c>
      <c r="D56" s="28" t="s">
        <v>106</v>
      </c>
      <c r="E56" s="29">
        <f t="shared" si="8"/>
        <v>0.6562499999999998</v>
      </c>
      <c r="F56" s="30">
        <f>IF(P56="","",VLOOKUP(P56,'倉敷北記録'!$A$5:$B$16,2,FALSE))</f>
      </c>
      <c r="G56" s="31"/>
      <c r="H56" s="90">
        <f>IF(Q56="","",VLOOKUP(Q56,'倉敷北記録'!$A$5:$B$16,2,FALSE))</f>
      </c>
      <c r="I56" s="91"/>
      <c r="J56" s="32">
        <f>IF(S56="","",VLOOKUP(S56,'倉敷北記録'!$A$5:$B$16,2,FALSE))</f>
      </c>
      <c r="K56" s="31"/>
      <c r="L56" s="90">
        <f>IF(T56="","",VLOOKUP(T56,'倉敷北記録'!$A$5:$B$16,2,FALSE))</f>
      </c>
      <c r="M56" s="92"/>
      <c r="N56" s="3"/>
    </row>
    <row r="57" spans="2:14" ht="15" customHeight="1">
      <c r="B57" s="26">
        <v>8</v>
      </c>
      <c r="C57" s="34">
        <f t="shared" si="9"/>
        <v>0.6631944444444442</v>
      </c>
      <c r="D57" s="28" t="s">
        <v>106</v>
      </c>
      <c r="E57" s="29">
        <f t="shared" si="8"/>
        <v>0.6944444444444442</v>
      </c>
      <c r="F57" s="30">
        <f>IF(P57="","",VLOOKUP(P57,'倉敷北記録'!$A$5:$B$16,2,FALSE))</f>
      </c>
      <c r="G57" s="31"/>
      <c r="H57" s="90">
        <f>IF(Q57="","",VLOOKUP(Q57,'倉敷北記録'!$A$5:$B$16,2,FALSE))</f>
      </c>
      <c r="I57" s="91"/>
      <c r="J57" s="32">
        <f>IF(S57="","",VLOOKUP(S57,'倉敷北記録'!$A$5:$B$16,2,FALSE))</f>
      </c>
      <c r="K57" s="35"/>
      <c r="L57" s="90">
        <f>IF(T57="","",VLOOKUP(T57,'倉敷北記録'!$A$5:$B$16,2,FALSE))</f>
      </c>
      <c r="M57" s="92"/>
      <c r="N57" s="3"/>
    </row>
    <row r="58" spans="7:20" ht="15" customHeight="1">
      <c r="G58" s="97"/>
      <c r="K58" s="97"/>
      <c r="N58" s="3"/>
      <c r="P58" s="18"/>
      <c r="Q58" s="18"/>
      <c r="R58" s="1"/>
      <c r="S58" s="18"/>
      <c r="T58" s="18"/>
    </row>
    <row r="59" spans="2:20" ht="15" customHeight="1">
      <c r="B59" s="10" t="s">
        <v>96</v>
      </c>
      <c r="D59" s="10" t="s">
        <v>1</v>
      </c>
      <c r="E59" s="44"/>
      <c r="G59" s="97"/>
      <c r="H59" s="39"/>
      <c r="I59" s="39"/>
      <c r="K59" s="97"/>
      <c r="L59" s="39"/>
      <c r="M59" s="39"/>
      <c r="N59" s="3"/>
      <c r="P59" s="18"/>
      <c r="Q59" s="18"/>
      <c r="R59" s="1"/>
      <c r="S59" s="18"/>
      <c r="T59" s="18"/>
    </row>
    <row r="60" spans="2:20" ht="15" customHeight="1">
      <c r="B60" s="8"/>
      <c r="C60" s="22"/>
      <c r="D60" s="23" t="s">
        <v>3</v>
      </c>
      <c r="E60" s="24"/>
      <c r="F60" s="9"/>
      <c r="G60" s="96" t="s">
        <v>89</v>
      </c>
      <c r="H60" s="89"/>
      <c r="I60" s="93" t="s">
        <v>130</v>
      </c>
      <c r="J60" s="25"/>
      <c r="K60" s="96" t="s">
        <v>90</v>
      </c>
      <c r="L60" s="89"/>
      <c r="M60" s="94" t="s">
        <v>130</v>
      </c>
      <c r="N60" s="3"/>
      <c r="O60" s="1"/>
      <c r="P60" s="18"/>
      <c r="Q60" s="18"/>
      <c r="R60" s="1"/>
      <c r="S60" s="18"/>
      <c r="T60" s="18"/>
    </row>
    <row r="61" spans="2:20" ht="15" customHeight="1">
      <c r="B61" s="26">
        <v>1</v>
      </c>
      <c r="C61" s="27">
        <v>0.3958333333333333</v>
      </c>
      <c r="D61" s="28" t="s">
        <v>106</v>
      </c>
      <c r="E61" s="29">
        <f aca="true" t="shared" si="10" ref="E61:E68">C61+(O$86+P$86)/(24*60)</f>
        <v>0.4270833333333333</v>
      </c>
      <c r="F61" s="30" t="str">
        <f>IF(P61="","",VLOOKUP(P61,'倉敷北記録'!$A$5:$B$16,2,FALSE))</f>
        <v>総社JFC</v>
      </c>
      <c r="G61" s="31"/>
      <c r="H61" s="90" t="str">
        <f>IF(Q61="","",VLOOKUP(Q61,'倉敷北記録'!$A$5:$B$16,2,FALSE))</f>
        <v>スインキ-</v>
      </c>
      <c r="I61" s="91" t="str">
        <f>VLOOKUP(P63,'倉敷北記録'!$A$5:$B$16,2,FALSE)&amp;"･"&amp;VLOOKUP(Q63,'倉敷北記録'!$A$5:$B$16,2,FALSE)</f>
        <v>総社SC･高梁</v>
      </c>
      <c r="J61" s="32" t="str">
        <f>IF(S61="","",VLOOKUP(S61,'倉敷北記録'!$A$5:$B$16,2,FALSE))</f>
        <v>庄</v>
      </c>
      <c r="K61" s="31"/>
      <c r="L61" s="90" t="str">
        <f>IF(T61="","",VLOOKUP(T61,'倉敷北記録'!$A$5:$B$16,2,FALSE))</f>
        <v>ﾚｽﾃ倉敷</v>
      </c>
      <c r="M61" s="92" t="str">
        <f>VLOOKUP(S63,'倉敷北記録'!$A$5:$B$16,2,FALSE)&amp;"･"&amp;VLOOKUP(T63,'倉敷北記録'!$A$5:$B$16,2,FALSE)</f>
        <v>ヴィスポ･中庄</v>
      </c>
      <c r="N61" s="3"/>
      <c r="O61" s="45" t="s">
        <v>84</v>
      </c>
      <c r="P61" s="33">
        <v>3</v>
      </c>
      <c r="Q61" s="33">
        <v>8</v>
      </c>
      <c r="R61" s="45" t="s">
        <v>86</v>
      </c>
      <c r="S61" s="33">
        <v>7</v>
      </c>
      <c r="T61" s="33">
        <v>12</v>
      </c>
    </row>
    <row r="62" spans="2:20" ht="15" customHeight="1">
      <c r="B62" s="26">
        <v>2</v>
      </c>
      <c r="C62" s="34">
        <f aca="true" t="shared" si="11" ref="C62:C68">E61+Q$86/(24*60)</f>
        <v>0.43402777777777773</v>
      </c>
      <c r="D62" s="28" t="s">
        <v>106</v>
      </c>
      <c r="E62" s="29">
        <f t="shared" si="10"/>
        <v>0.46527777777777773</v>
      </c>
      <c r="F62" s="30" t="str">
        <f>IF(P62="","",VLOOKUP(P62,'倉敷北記録'!$A$5:$B$16,2,FALSE))</f>
        <v>ﾋﾟﾅｸﾙ倉敷</v>
      </c>
      <c r="G62" s="31"/>
      <c r="H62" s="90" t="str">
        <f>IF(Q62="","",VLOOKUP(Q62,'倉敷北記録'!$A$5:$B$16,2,FALSE))</f>
        <v>総社FC</v>
      </c>
      <c r="I62" s="91" t="str">
        <f>VLOOKUP(P61,'倉敷北記録'!$A$5:$B$16,2,FALSE)&amp;"･"&amp;VLOOKUP(Q61,'倉敷北記録'!$A$5:$B$16,2,FALSE)</f>
        <v>総社JFC･スインキ-</v>
      </c>
      <c r="J62" s="32" t="str">
        <f>IF(S62="","",VLOOKUP(S62,'倉敷北記録'!$A$5:$B$16,2,FALSE))</f>
        <v>総社KSC</v>
      </c>
      <c r="K62" s="31"/>
      <c r="L62" s="90" t="str">
        <f>IF(T62="","",VLOOKUP(T62,'倉敷北記録'!$A$5:$B$16,2,FALSE))</f>
        <v>万寿東</v>
      </c>
      <c r="M62" s="92" t="str">
        <f>VLOOKUP(S61,'倉敷北記録'!$A$5:$B$16,2,FALSE)&amp;"･"&amp;VLOOKUP(T61,'倉敷北記録'!$A$5:$B$16,2,FALSE)</f>
        <v>庄･ﾚｽﾃ倉敷</v>
      </c>
      <c r="N62" s="3"/>
      <c r="O62" s="45" t="s">
        <v>82</v>
      </c>
      <c r="P62" s="33">
        <v>1</v>
      </c>
      <c r="Q62" s="33">
        <v>4</v>
      </c>
      <c r="R62" s="45" t="s">
        <v>85</v>
      </c>
      <c r="S62" s="33">
        <v>5</v>
      </c>
      <c r="T62" s="33">
        <v>10</v>
      </c>
    </row>
    <row r="63" spans="2:20" ht="15" customHeight="1">
      <c r="B63" s="26">
        <v>3</v>
      </c>
      <c r="C63" s="34">
        <f t="shared" si="11"/>
        <v>0.47222222222222215</v>
      </c>
      <c r="D63" s="28" t="s">
        <v>106</v>
      </c>
      <c r="E63" s="29">
        <f t="shared" si="10"/>
        <v>0.5034722222222221</v>
      </c>
      <c r="F63" s="30" t="str">
        <f>IF(P63="","",VLOOKUP(P63,'倉敷北記録'!$A$5:$B$16,2,FALSE))</f>
        <v>総社SC</v>
      </c>
      <c r="G63" s="31"/>
      <c r="H63" s="90" t="str">
        <f>IF(Q63="","",VLOOKUP(Q63,'倉敷北記録'!$A$5:$B$16,2,FALSE))</f>
        <v>高梁</v>
      </c>
      <c r="I63" s="91" t="str">
        <f>VLOOKUP(P62,'倉敷北記録'!$A$5:$B$16,2,FALSE)&amp;"･"&amp;VLOOKUP(Q62,'倉敷北記録'!$A$5:$B$16,2,FALSE)</f>
        <v>ﾋﾟﾅｸﾙ倉敷･総社FC</v>
      </c>
      <c r="J63" s="32" t="str">
        <f>IF(S63="","",VLOOKUP(S63,'倉敷北記録'!$A$5:$B$16,2,FALSE))</f>
        <v>ヴィスポ</v>
      </c>
      <c r="K63" s="31"/>
      <c r="L63" s="90" t="str">
        <f>IF(T63="","",VLOOKUP(T63,'倉敷北記録'!$A$5:$B$16,2,FALSE))</f>
        <v>中庄</v>
      </c>
      <c r="M63" s="92" t="str">
        <f>VLOOKUP(S62,'倉敷北記録'!$A$5:$B$16,2,FALSE)&amp;"･"&amp;VLOOKUP(T62,'倉敷北記録'!$A$5:$B$16,2,FALSE)</f>
        <v>総社KSC･万寿東</v>
      </c>
      <c r="N63" s="3"/>
      <c r="O63" s="45" t="s">
        <v>83</v>
      </c>
      <c r="P63" s="33">
        <v>2</v>
      </c>
      <c r="Q63" s="33">
        <v>6</v>
      </c>
      <c r="R63" s="45" t="s">
        <v>87</v>
      </c>
      <c r="S63" s="33">
        <v>9</v>
      </c>
      <c r="T63" s="33">
        <v>11</v>
      </c>
    </row>
    <row r="64" spans="2:14" ht="15" customHeight="1">
      <c r="B64" s="26">
        <v>4</v>
      </c>
      <c r="C64" s="34">
        <f t="shared" si="11"/>
        <v>0.5104166666666665</v>
      </c>
      <c r="D64" s="28" t="s">
        <v>106</v>
      </c>
      <c r="E64" s="29">
        <f t="shared" si="10"/>
        <v>0.5416666666666665</v>
      </c>
      <c r="F64" s="30">
        <f>IF(P64="","",VLOOKUP(P64,'倉敷北記録'!$A$5:$B$16,2,FALSE))</f>
      </c>
      <c r="G64" s="31"/>
      <c r="H64" s="90">
        <f>IF(Q64="","",VLOOKUP(Q64,'倉敷北記録'!$A$5:$B$16,2,FALSE))</f>
      </c>
      <c r="I64" s="91"/>
      <c r="J64" s="32">
        <f>IF(S64="","",VLOOKUP(S64,'倉敷北記録'!$A$5:$B$16,2,FALSE))</f>
      </c>
      <c r="K64" s="31"/>
      <c r="L64" s="90">
        <f>IF(T64="","",VLOOKUP(T64,'倉敷北記録'!$A$5:$B$16,2,FALSE))</f>
      </c>
      <c r="M64" s="92"/>
      <c r="N64" s="3"/>
    </row>
    <row r="65" spans="2:14" ht="15" customHeight="1">
      <c r="B65" s="26">
        <v>5</v>
      </c>
      <c r="C65" s="34">
        <f t="shared" si="11"/>
        <v>0.5486111111111109</v>
      </c>
      <c r="D65" s="28" t="s">
        <v>106</v>
      </c>
      <c r="E65" s="29">
        <f t="shared" si="10"/>
        <v>0.5798611111111109</v>
      </c>
      <c r="F65" s="30">
        <f>IF(P65="","",VLOOKUP(P65,'倉敷北記録'!$A$5:$B$16,2,FALSE))</f>
      </c>
      <c r="G65" s="31"/>
      <c r="H65" s="90">
        <f>IF(Q65="","",VLOOKUP(Q65,'倉敷北記録'!$A$5:$B$16,2,FALSE))</f>
      </c>
      <c r="I65" s="91"/>
      <c r="J65" s="32">
        <f>IF(S65="","",VLOOKUP(S65,'倉敷北記録'!$A$5:$B$16,2,FALSE))</f>
      </c>
      <c r="K65" s="31"/>
      <c r="L65" s="90">
        <f>IF(T65="","",VLOOKUP(T65,'倉敷北記録'!$A$5:$B$16,2,FALSE))</f>
      </c>
      <c r="M65" s="92"/>
      <c r="N65" s="3"/>
    </row>
    <row r="66" spans="2:14" ht="15" customHeight="1">
      <c r="B66" s="26">
        <v>6</v>
      </c>
      <c r="C66" s="34">
        <f t="shared" si="11"/>
        <v>0.5868055555555554</v>
      </c>
      <c r="D66" s="28" t="s">
        <v>106</v>
      </c>
      <c r="E66" s="29">
        <f t="shared" si="10"/>
        <v>0.6180555555555554</v>
      </c>
      <c r="F66" s="30">
        <f>IF(P66="","",VLOOKUP(P66,'倉敷北記録'!$A$5:$B$16,2,FALSE))</f>
      </c>
      <c r="G66" s="31"/>
      <c r="H66" s="90">
        <f>IF(Q66="","",VLOOKUP(Q66,'倉敷北記録'!$A$5:$B$16,2,FALSE))</f>
      </c>
      <c r="I66" s="91"/>
      <c r="J66" s="32">
        <f>IF(S66="","",VLOOKUP(S66,'倉敷北記録'!$A$5:$B$16,2,FALSE))</f>
      </c>
      <c r="K66" s="31"/>
      <c r="L66" s="90">
        <f>IF(T66="","",VLOOKUP(T66,'倉敷北記録'!$A$5:$B$16,2,FALSE))</f>
      </c>
      <c r="M66" s="92"/>
      <c r="N66" s="3"/>
    </row>
    <row r="67" spans="2:20" ht="15" customHeight="1">
      <c r="B67" s="26">
        <v>7</v>
      </c>
      <c r="C67" s="34">
        <f t="shared" si="11"/>
        <v>0.6249999999999998</v>
      </c>
      <c r="D67" s="28" t="s">
        <v>106</v>
      </c>
      <c r="E67" s="29">
        <f t="shared" si="10"/>
        <v>0.6562499999999998</v>
      </c>
      <c r="F67" s="30">
        <f>IF(P67="","",VLOOKUP(P67,'倉敷北記録'!$A$5:$B$16,2,FALSE))</f>
      </c>
      <c r="G67" s="31"/>
      <c r="H67" s="90">
        <f>IF(Q67="","",VLOOKUP(Q67,'倉敷北記録'!$A$5:$B$16,2,FALSE))</f>
      </c>
      <c r="I67" s="91"/>
      <c r="J67" s="32">
        <f>IF(S67="","",VLOOKUP(S67,'倉敷北記録'!$A$5:$B$16,2,FALSE))</f>
      </c>
      <c r="K67" s="31"/>
      <c r="L67" s="90">
        <f>IF(T67="","",VLOOKUP(T67,'倉敷北記録'!$A$5:$B$16,2,FALSE))</f>
      </c>
      <c r="M67" s="92"/>
      <c r="N67" s="3"/>
      <c r="O67" s="1"/>
      <c r="P67" s="1"/>
      <c r="Q67" s="1"/>
      <c r="R67" s="1"/>
      <c r="S67" s="1"/>
      <c r="T67" s="1"/>
    </row>
    <row r="68" spans="2:20" ht="15" customHeight="1">
      <c r="B68" s="26">
        <v>8</v>
      </c>
      <c r="C68" s="34">
        <f t="shared" si="11"/>
        <v>0.6631944444444442</v>
      </c>
      <c r="D68" s="28" t="s">
        <v>106</v>
      </c>
      <c r="E68" s="29">
        <f t="shared" si="10"/>
        <v>0.6944444444444442</v>
      </c>
      <c r="F68" s="30">
        <f>IF(P68="","",VLOOKUP(P68,'倉敷北記録'!$A$5:$B$16,2,FALSE))</f>
      </c>
      <c r="G68" s="31"/>
      <c r="H68" s="90">
        <f>IF(Q68="","",VLOOKUP(Q68,'倉敷北記録'!$A$5:$B$16,2,FALSE))</f>
      </c>
      <c r="I68" s="91"/>
      <c r="J68" s="32">
        <f>IF(S68="","",VLOOKUP(S68,'倉敷北記録'!$A$5:$B$16,2,FALSE))</f>
      </c>
      <c r="K68" s="31"/>
      <c r="L68" s="90">
        <f>IF(T68="","",VLOOKUP(T68,'倉敷北記録'!$A$5:$B$16,2,FALSE))</f>
      </c>
      <c r="M68" s="92"/>
      <c r="N68" s="3"/>
      <c r="O68" s="1"/>
      <c r="P68" s="1"/>
      <c r="Q68" s="1"/>
      <c r="R68" s="1"/>
      <c r="S68" s="1"/>
      <c r="T68" s="1"/>
    </row>
    <row r="69" spans="2:13" ht="15" customHeight="1">
      <c r="B69" s="1"/>
      <c r="C69" s="1"/>
      <c r="D69" s="1"/>
      <c r="E69" s="1"/>
      <c r="F69" s="1"/>
      <c r="G69" s="95"/>
      <c r="H69" s="1"/>
      <c r="I69" s="1"/>
      <c r="J69" s="1"/>
      <c r="K69" s="95"/>
      <c r="L69" s="1"/>
      <c r="M69" s="1"/>
    </row>
    <row r="70" spans="2:13" ht="15" customHeight="1">
      <c r="B70" s="10" t="s">
        <v>117</v>
      </c>
      <c r="D70" s="10" t="s">
        <v>2</v>
      </c>
      <c r="E70" s="40"/>
      <c r="G70" s="97"/>
      <c r="H70" s="39"/>
      <c r="I70" s="39"/>
      <c r="K70" s="97"/>
      <c r="L70" s="39"/>
      <c r="M70" s="39"/>
    </row>
    <row r="71" spans="2:20" ht="15" customHeight="1">
      <c r="B71" s="8"/>
      <c r="C71" s="22"/>
      <c r="D71" s="23" t="s">
        <v>3</v>
      </c>
      <c r="E71" s="24"/>
      <c r="F71" s="9"/>
      <c r="G71" s="96" t="s">
        <v>89</v>
      </c>
      <c r="H71" s="89"/>
      <c r="I71" s="93" t="s">
        <v>130</v>
      </c>
      <c r="J71" s="25"/>
      <c r="K71" s="96" t="s">
        <v>90</v>
      </c>
      <c r="L71" s="89"/>
      <c r="M71" s="94" t="s">
        <v>130</v>
      </c>
      <c r="N71" s="3"/>
      <c r="P71" s="18"/>
      <c r="Q71" s="18"/>
      <c r="S71" s="18"/>
      <c r="T71" s="18"/>
    </row>
    <row r="72" spans="2:20" ht="15" customHeight="1">
      <c r="B72" s="26">
        <v>1</v>
      </c>
      <c r="C72" s="27">
        <v>0.3958333333333333</v>
      </c>
      <c r="D72" s="28" t="s">
        <v>106</v>
      </c>
      <c r="E72" s="29">
        <f aca="true" t="shared" si="12" ref="E72:E79">C72+(O$86+P$86)/(24*60)</f>
        <v>0.4270833333333333</v>
      </c>
      <c r="F72" s="30">
        <f>IF(P72="","",VLOOKUP(P72,'倉敷北記録'!$A$5:$B$16,2,FALSE))</f>
      </c>
      <c r="G72" s="31"/>
      <c r="H72" s="90">
        <f>IF(Q72="","",VLOOKUP(Q72,'倉敷北記録'!$A$5:$B$16,2,FALSE))</f>
      </c>
      <c r="I72" s="91"/>
      <c r="J72" s="32">
        <f>IF(S72="","",VLOOKUP(S72,'倉敷北記録'!$A$5:$B$16,2,FALSE))</f>
      </c>
      <c r="K72" s="31"/>
      <c r="L72" s="90">
        <f>IF(T72="","",VLOOKUP(T72,'倉敷北記録'!$A$5:$B$16,2,FALSE))</f>
      </c>
      <c r="M72" s="92"/>
      <c r="N72" s="3"/>
      <c r="P72" s="33"/>
      <c r="Q72" s="33"/>
      <c r="S72" s="33"/>
      <c r="T72" s="33"/>
    </row>
    <row r="73" spans="2:20" ht="15" customHeight="1">
      <c r="B73" s="26">
        <v>2</v>
      </c>
      <c r="C73" s="34">
        <f aca="true" t="shared" si="13" ref="C73:C79">E72+Q$86/(24*60)</f>
        <v>0.43402777777777773</v>
      </c>
      <c r="D73" s="28" t="s">
        <v>106</v>
      </c>
      <c r="E73" s="29">
        <f t="shared" si="12"/>
        <v>0.46527777777777773</v>
      </c>
      <c r="F73" s="30">
        <f>IF(P73="","",VLOOKUP(P73,'倉敷北記録'!$A$5:$B$16,2,FALSE))</f>
      </c>
      <c r="G73" s="31"/>
      <c r="H73" s="90">
        <f>IF(Q73="","",VLOOKUP(Q73,'倉敷北記録'!$A$5:$B$16,2,FALSE))</f>
      </c>
      <c r="I73" s="91"/>
      <c r="J73" s="32">
        <f>IF(S73="","",VLOOKUP(S73,'倉敷北記録'!$A$5:$B$16,2,FALSE))</f>
      </c>
      <c r="K73" s="31"/>
      <c r="L73" s="90">
        <f>IF(T73="","",VLOOKUP(T73,'倉敷北記録'!$A$5:$B$16,2,FALSE))</f>
      </c>
      <c r="M73" s="92"/>
      <c r="N73" s="3"/>
      <c r="P73" s="33"/>
      <c r="Q73" s="33"/>
      <c r="S73" s="33"/>
      <c r="T73" s="33"/>
    </row>
    <row r="74" spans="2:20" ht="15" customHeight="1">
      <c r="B74" s="26">
        <v>3</v>
      </c>
      <c r="C74" s="34">
        <f t="shared" si="13"/>
        <v>0.47222222222222215</v>
      </c>
      <c r="D74" s="28" t="s">
        <v>106</v>
      </c>
      <c r="E74" s="29">
        <f t="shared" si="12"/>
        <v>0.5034722222222221</v>
      </c>
      <c r="F74" s="30">
        <f>IF(P74="","",VLOOKUP(P74,'倉敷北記録'!$A$5:$B$16,2,FALSE))</f>
      </c>
      <c r="G74" s="31"/>
      <c r="H74" s="90">
        <f>IF(Q74="","",VLOOKUP(Q74,'倉敷北記録'!$A$5:$B$16,2,FALSE))</f>
      </c>
      <c r="I74" s="91"/>
      <c r="J74" s="32">
        <f>IF(S74="","",VLOOKUP(S74,'倉敷北記録'!$A$5:$B$16,2,FALSE))</f>
      </c>
      <c r="K74" s="31"/>
      <c r="L74" s="90">
        <f>IF(T74="","",VLOOKUP(T74,'倉敷北記録'!$A$5:$B$16,2,FALSE))</f>
      </c>
      <c r="M74" s="92"/>
      <c r="N74" s="3"/>
      <c r="P74" s="33"/>
      <c r="Q74" s="33"/>
      <c r="S74" s="33"/>
      <c r="T74" s="33"/>
    </row>
    <row r="75" spans="2:20" ht="15" customHeight="1">
      <c r="B75" s="26">
        <v>4</v>
      </c>
      <c r="C75" s="34">
        <f t="shared" si="13"/>
        <v>0.5104166666666665</v>
      </c>
      <c r="D75" s="28" t="s">
        <v>106</v>
      </c>
      <c r="E75" s="29">
        <f t="shared" si="12"/>
        <v>0.5416666666666665</v>
      </c>
      <c r="F75" s="30">
        <f>IF(P75="","",VLOOKUP(P75,'倉敷北記録'!$A$5:$B$16,2,FALSE))</f>
      </c>
      <c r="G75" s="31"/>
      <c r="H75" s="90">
        <f>IF(Q75="","",VLOOKUP(Q75,'倉敷北記録'!$A$5:$B$16,2,FALSE))</f>
      </c>
      <c r="I75" s="91"/>
      <c r="J75" s="32">
        <f>IF(S75="","",VLOOKUP(S75,'倉敷北記録'!$A$5:$B$16,2,FALSE))</f>
      </c>
      <c r="K75" s="31"/>
      <c r="L75" s="90">
        <f>IF(T75="","",VLOOKUP(T75,'倉敷北記録'!$A$5:$B$16,2,FALSE))</f>
      </c>
      <c r="M75" s="92"/>
      <c r="N75" s="3"/>
      <c r="P75" s="33"/>
      <c r="Q75" s="33"/>
      <c r="S75" s="33"/>
      <c r="T75" s="33"/>
    </row>
    <row r="76" spans="2:20" ht="15" customHeight="1">
      <c r="B76" s="26">
        <v>5</v>
      </c>
      <c r="C76" s="34">
        <f t="shared" si="13"/>
        <v>0.5486111111111109</v>
      </c>
      <c r="D76" s="28" t="s">
        <v>106</v>
      </c>
      <c r="E76" s="29">
        <f t="shared" si="12"/>
        <v>0.5798611111111109</v>
      </c>
      <c r="F76" s="30">
        <f>IF(P76="","",VLOOKUP(P76,'倉敷北記録'!$A$5:$B$16,2,FALSE))</f>
      </c>
      <c r="G76" s="31"/>
      <c r="H76" s="90">
        <f>IF(Q76="","",VLOOKUP(Q76,'倉敷北記録'!$A$5:$B$16,2,FALSE))</f>
      </c>
      <c r="I76" s="91"/>
      <c r="J76" s="32">
        <f>IF(S76="","",VLOOKUP(S76,'倉敷北記録'!$A$5:$B$16,2,FALSE))</f>
      </c>
      <c r="K76" s="35"/>
      <c r="L76" s="90">
        <f>IF(T76="","",VLOOKUP(T76,'倉敷北記録'!$A$5:$B$16,2,FALSE))</f>
      </c>
      <c r="M76" s="92"/>
      <c r="N76" s="3"/>
      <c r="P76" s="33"/>
      <c r="Q76" s="33"/>
      <c r="S76" s="33"/>
      <c r="T76" s="33"/>
    </row>
    <row r="77" spans="2:20" ht="15" customHeight="1">
      <c r="B77" s="26">
        <v>6</v>
      </c>
      <c r="C77" s="34">
        <f t="shared" si="13"/>
        <v>0.5868055555555554</v>
      </c>
      <c r="D77" s="28" t="s">
        <v>106</v>
      </c>
      <c r="E77" s="29">
        <f t="shared" si="12"/>
        <v>0.6180555555555554</v>
      </c>
      <c r="F77" s="30">
        <f>IF(P77="","",VLOOKUP(P77,'倉敷北記録'!$A$5:$B$16,2,FALSE))</f>
      </c>
      <c r="G77" s="31"/>
      <c r="H77" s="90">
        <f>IF(Q77="","",VLOOKUP(Q77,'倉敷北記録'!$A$5:$B$16,2,FALSE))</f>
      </c>
      <c r="I77" s="91"/>
      <c r="J77" s="32">
        <f>IF(S77="","",VLOOKUP(S77,'倉敷北記録'!$A$5:$B$16,2,FALSE))</f>
      </c>
      <c r="K77" s="31"/>
      <c r="L77" s="90">
        <f>IF(T77="","",VLOOKUP(T77,'倉敷北記録'!$A$5:$B$16,2,FALSE))</f>
      </c>
      <c r="M77" s="92"/>
      <c r="N77" s="3"/>
      <c r="P77" s="33"/>
      <c r="Q77" s="33"/>
      <c r="S77" s="33"/>
      <c r="T77" s="33"/>
    </row>
    <row r="78" spans="2:20" ht="15" customHeight="1">
      <c r="B78" s="26">
        <v>7</v>
      </c>
      <c r="C78" s="34">
        <f t="shared" si="13"/>
        <v>0.6249999999999998</v>
      </c>
      <c r="D78" s="28" t="s">
        <v>106</v>
      </c>
      <c r="E78" s="29">
        <f t="shared" si="12"/>
        <v>0.6562499999999998</v>
      </c>
      <c r="F78" s="30">
        <f>IF(P78="","",VLOOKUP(P78,'倉敷北記録'!$A$5:$B$16,2,FALSE))</f>
      </c>
      <c r="G78" s="31"/>
      <c r="H78" s="90">
        <f>IF(Q78="","",VLOOKUP(Q78,'倉敷北記録'!$A$5:$B$16,2,FALSE))</f>
      </c>
      <c r="I78" s="91"/>
      <c r="J78" s="32">
        <f>IF(S78="","",VLOOKUP(S78,'倉敷北記録'!$A$5:$B$16,2,FALSE))</f>
      </c>
      <c r="K78" s="31"/>
      <c r="L78" s="90">
        <f>IF(T78="","",VLOOKUP(T78,'倉敷北記録'!$A$5:$B$16,2,FALSE))</f>
      </c>
      <c r="M78" s="92"/>
      <c r="N78" s="3"/>
      <c r="P78" s="33"/>
      <c r="Q78" s="33"/>
      <c r="S78" s="33"/>
      <c r="T78" s="33"/>
    </row>
    <row r="79" spans="2:20" ht="15" customHeight="1">
      <c r="B79" s="26">
        <v>8</v>
      </c>
      <c r="C79" s="34">
        <f t="shared" si="13"/>
        <v>0.6631944444444442</v>
      </c>
      <c r="D79" s="28" t="s">
        <v>106</v>
      </c>
      <c r="E79" s="29">
        <f t="shared" si="12"/>
        <v>0.6944444444444442</v>
      </c>
      <c r="F79" s="30">
        <f>IF(P79="","",VLOOKUP(P79,'倉敷北記録'!$A$5:$B$16,2,FALSE))</f>
      </c>
      <c r="G79" s="31"/>
      <c r="H79" s="90">
        <f>IF(Q79="","",VLOOKUP(Q79,'倉敷北記録'!$A$5:$B$16,2,FALSE))</f>
      </c>
      <c r="I79" s="91"/>
      <c r="J79" s="32">
        <f>IF(S79="","",VLOOKUP(S79,'倉敷北記録'!$A$5:$B$16,2,FALSE))</f>
      </c>
      <c r="K79" s="31"/>
      <c r="L79" s="90">
        <f>IF(T79="","",VLOOKUP(T79,'倉敷北記録'!$A$5:$B$16,2,FALSE))</f>
      </c>
      <c r="M79" s="92"/>
      <c r="N79" s="3"/>
      <c r="P79" s="33"/>
      <c r="Q79" s="33"/>
      <c r="S79" s="33"/>
      <c r="T79" s="33"/>
    </row>
    <row r="80" spans="2:13" ht="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="1" customFormat="1" ht="15" customHeight="1"/>
    <row r="84" spans="15:21" ht="15" customHeight="1">
      <c r="O84" s="98" t="s">
        <v>4</v>
      </c>
      <c r="P84" s="98"/>
      <c r="Q84" s="98"/>
      <c r="R84" s="13" t="s">
        <v>107</v>
      </c>
      <c r="S84" s="13" t="s">
        <v>5</v>
      </c>
      <c r="T84" s="41" t="s">
        <v>20</v>
      </c>
      <c r="U84" s="14" t="s">
        <v>6</v>
      </c>
    </row>
    <row r="85" spans="15:21" ht="15" customHeight="1">
      <c r="O85" s="12" t="s">
        <v>7</v>
      </c>
      <c r="P85" s="12" t="s">
        <v>8</v>
      </c>
      <c r="Q85" s="12" t="s">
        <v>9</v>
      </c>
      <c r="R85" s="15" t="s">
        <v>10</v>
      </c>
      <c r="S85" s="15" t="s">
        <v>11</v>
      </c>
      <c r="T85" s="42" t="s">
        <v>21</v>
      </c>
      <c r="U85" s="15" t="s">
        <v>12</v>
      </c>
    </row>
    <row r="86" spans="15:21" ht="15" customHeight="1">
      <c r="O86" s="16">
        <v>40</v>
      </c>
      <c r="P86" s="16">
        <v>5</v>
      </c>
      <c r="Q86" s="16">
        <v>10</v>
      </c>
      <c r="R86" s="16">
        <v>6</v>
      </c>
      <c r="S86" s="16">
        <v>2</v>
      </c>
      <c r="T86" s="16">
        <v>6</v>
      </c>
      <c r="U86" s="17">
        <f>(R86*S86)*T86</f>
        <v>72</v>
      </c>
    </row>
    <row r="88" spans="15:19" ht="15" customHeight="1">
      <c r="O88" s="14" t="s">
        <v>105</v>
      </c>
      <c r="P88" s="13" t="s">
        <v>13</v>
      </c>
      <c r="Q88" s="2" t="s">
        <v>14</v>
      </c>
      <c r="R88" s="13" t="s">
        <v>15</v>
      </c>
      <c r="S88" s="13" t="s">
        <v>16</v>
      </c>
    </row>
    <row r="89" spans="15:19" ht="15" customHeight="1">
      <c r="O89" s="15" t="s">
        <v>17</v>
      </c>
      <c r="P89" s="15" t="s">
        <v>18</v>
      </c>
      <c r="Q89" s="15" t="s">
        <v>19</v>
      </c>
      <c r="R89" s="15" t="s">
        <v>88</v>
      </c>
      <c r="S89" s="15" t="s">
        <v>18</v>
      </c>
    </row>
    <row r="90" spans="15:20" ht="15" customHeight="1">
      <c r="O90" s="16">
        <v>12</v>
      </c>
      <c r="P90" s="17">
        <f>(O90*(O90-1))/2</f>
        <v>66</v>
      </c>
      <c r="Q90" s="16">
        <v>1</v>
      </c>
      <c r="R90" s="17">
        <f>O90*Q90</f>
        <v>12</v>
      </c>
      <c r="S90" s="17">
        <f>P90*Q90</f>
        <v>66</v>
      </c>
      <c r="T90" s="18" t="str">
        <f>IF(U86&gt;=S90,"○","×")</f>
        <v>○</v>
      </c>
    </row>
  </sheetData>
  <sheetProtection/>
  <mergeCells count="1">
    <mergeCell ref="O84:Q84"/>
  </mergeCells>
  <printOptions/>
  <pageMargins left="0.984251968503937" right="0.3937007874015748" top="0.3937007874015748" bottom="0.3937007874015748" header="0.3937007874015748" footer="0.11811023622047245"/>
  <pageSetup horizontalDpi="600" verticalDpi="600" orientation="portrait" paperSize="9" scale="85" r:id="rId1"/>
  <rowBreaks count="1" manualBreakCount="1">
    <brk id="68" max="255" man="1"/>
  </rowBreaks>
  <colBreaks count="1" manualBreakCount="1">
    <brk id="13" min="1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"/>
  <sheetViews>
    <sheetView showGridLines="0" tabSelected="1" zoomScale="75" zoomScaleNormal="7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7" sqref="F17"/>
    </sheetView>
  </sheetViews>
  <sheetFormatPr defaultColWidth="9.00390625" defaultRowHeight="19.5" customHeight="1"/>
  <cols>
    <col min="1" max="1" width="2.75390625" style="50" customWidth="1"/>
    <col min="2" max="2" width="11.625" style="50" customWidth="1"/>
    <col min="3" max="3" width="4.125" style="50" customWidth="1"/>
    <col min="4" max="4" width="3.625" style="50" customWidth="1"/>
    <col min="5" max="6" width="4.125" style="50" customWidth="1"/>
    <col min="7" max="7" width="3.625" style="50" customWidth="1"/>
    <col min="8" max="9" width="4.125" style="50" customWidth="1"/>
    <col min="10" max="10" width="3.625" style="50" customWidth="1"/>
    <col min="11" max="12" width="4.125" style="50" customWidth="1"/>
    <col min="13" max="13" width="3.625" style="50" customWidth="1"/>
    <col min="14" max="15" width="4.125" style="50" customWidth="1"/>
    <col min="16" max="16" width="3.625" style="50" customWidth="1"/>
    <col min="17" max="18" width="4.125" style="50" customWidth="1"/>
    <col min="19" max="19" width="3.625" style="50" customWidth="1"/>
    <col min="20" max="21" width="4.125" style="50" customWidth="1"/>
    <col min="22" max="22" width="3.625" style="50" customWidth="1"/>
    <col min="23" max="24" width="4.125" style="50" customWidth="1"/>
    <col min="25" max="25" width="3.625" style="50" customWidth="1"/>
    <col min="26" max="27" width="4.125" style="50" customWidth="1"/>
    <col min="28" max="28" width="3.625" style="50" customWidth="1"/>
    <col min="29" max="30" width="4.125" style="50" customWidth="1"/>
    <col min="31" max="31" width="3.625" style="50" customWidth="1"/>
    <col min="32" max="33" width="4.125" style="50" customWidth="1"/>
    <col min="34" max="34" width="3.625" style="50" customWidth="1"/>
    <col min="35" max="36" width="4.125" style="50" customWidth="1"/>
    <col min="37" max="37" width="3.625" style="50" customWidth="1"/>
    <col min="38" max="38" width="4.125" style="50" customWidth="1"/>
    <col min="39" max="43" width="9.00390625" style="50" customWidth="1"/>
    <col min="44" max="51" width="2.625" style="49" customWidth="1"/>
    <col min="52" max="55" width="2.625" style="50" customWidth="1"/>
    <col min="56" max="16384" width="9.00390625" style="50" customWidth="1"/>
  </cols>
  <sheetData>
    <row r="1" spans="1:43" ht="19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</row>
    <row r="2" spans="1:43" ht="19.5" customHeight="1">
      <c r="A2" s="48"/>
      <c r="B2" s="51" t="s">
        <v>115</v>
      </c>
      <c r="AP2" s="52"/>
      <c r="AQ2" s="48"/>
    </row>
    <row r="3" spans="1:56" ht="19.5" customHeight="1">
      <c r="A3" s="48"/>
      <c r="AM3" s="49" t="s">
        <v>98</v>
      </c>
      <c r="AN3" s="49" t="s">
        <v>99</v>
      </c>
      <c r="AO3" s="49" t="s">
        <v>100</v>
      </c>
      <c r="AP3" s="49"/>
      <c r="AQ3" s="48"/>
      <c r="BD3" s="49"/>
    </row>
    <row r="4" spans="1:57" ht="39.75" customHeight="1">
      <c r="A4" s="48"/>
      <c r="B4" s="53"/>
      <c r="C4" s="111" t="str">
        <f>B5</f>
        <v>ﾋﾟﾅｸﾙ倉敷</v>
      </c>
      <c r="D4" s="112"/>
      <c r="E4" s="113"/>
      <c r="F4" s="102" t="str">
        <f>B6</f>
        <v>総社SC</v>
      </c>
      <c r="G4" s="103"/>
      <c r="H4" s="104"/>
      <c r="I4" s="102" t="str">
        <f>B7</f>
        <v>総社JFC</v>
      </c>
      <c r="J4" s="103"/>
      <c r="K4" s="104"/>
      <c r="L4" s="102" t="str">
        <f>B8</f>
        <v>総社FC</v>
      </c>
      <c r="M4" s="103"/>
      <c r="N4" s="104"/>
      <c r="O4" s="102" t="str">
        <f>B9</f>
        <v>総社KSC</v>
      </c>
      <c r="P4" s="103"/>
      <c r="Q4" s="104"/>
      <c r="R4" s="111" t="str">
        <f>B10</f>
        <v>高梁</v>
      </c>
      <c r="S4" s="112"/>
      <c r="T4" s="113"/>
      <c r="U4" s="102" t="str">
        <f>B11</f>
        <v>庄</v>
      </c>
      <c r="V4" s="103"/>
      <c r="W4" s="104"/>
      <c r="X4" s="102" t="str">
        <f>B12</f>
        <v>スインキ-</v>
      </c>
      <c r="Y4" s="103"/>
      <c r="Z4" s="104"/>
      <c r="AA4" s="102" t="str">
        <f>B13</f>
        <v>ヴィスポ</v>
      </c>
      <c r="AB4" s="103"/>
      <c r="AC4" s="104"/>
      <c r="AD4" s="102" t="str">
        <f>B14</f>
        <v>万寿東</v>
      </c>
      <c r="AE4" s="103"/>
      <c r="AF4" s="104"/>
      <c r="AG4" s="102" t="str">
        <f>B15</f>
        <v>中庄</v>
      </c>
      <c r="AH4" s="103"/>
      <c r="AI4" s="104"/>
      <c r="AJ4" s="102" t="str">
        <f>B16</f>
        <v>ﾚｽﾃ倉敷</v>
      </c>
      <c r="AK4" s="103"/>
      <c r="AL4" s="104"/>
      <c r="AM4" s="54" t="s">
        <v>101</v>
      </c>
      <c r="AN4" s="54" t="s">
        <v>97</v>
      </c>
      <c r="AO4" s="55" t="s">
        <v>102</v>
      </c>
      <c r="AP4" s="56" t="s">
        <v>108</v>
      </c>
      <c r="AQ4" s="48"/>
      <c r="AR4" s="99" t="s">
        <v>103</v>
      </c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1"/>
      <c r="BD4" s="54" t="s">
        <v>104</v>
      </c>
      <c r="BE4" s="57" t="s">
        <v>109</v>
      </c>
    </row>
    <row r="5" spans="1:57" ht="39.75" customHeight="1">
      <c r="A5" s="70">
        <v>1</v>
      </c>
      <c r="B5" s="75" t="s">
        <v>118</v>
      </c>
      <c r="C5" s="105"/>
      <c r="D5" s="106"/>
      <c r="E5" s="107"/>
      <c r="F5" s="58">
        <v>4</v>
      </c>
      <c r="G5" s="59" t="s">
        <v>110</v>
      </c>
      <c r="H5" s="60">
        <v>1</v>
      </c>
      <c r="I5" s="58">
        <v>6</v>
      </c>
      <c r="J5" s="59" t="s">
        <v>110</v>
      </c>
      <c r="K5" s="60">
        <v>0</v>
      </c>
      <c r="L5" s="58">
        <f>IF(E8="","",E8)</f>
      </c>
      <c r="M5" s="59" t="s">
        <v>110</v>
      </c>
      <c r="N5" s="60">
        <f>IF(C8="","",C8)</f>
      </c>
      <c r="O5" s="58">
        <v>2</v>
      </c>
      <c r="P5" s="59" t="s">
        <v>110</v>
      </c>
      <c r="Q5" s="60">
        <v>0</v>
      </c>
      <c r="R5" s="58">
        <f>IF(E10="","",E10)</f>
      </c>
      <c r="S5" s="59" t="s">
        <v>110</v>
      </c>
      <c r="T5" s="60">
        <f>IF(C10="","",C10)</f>
      </c>
      <c r="U5" s="58">
        <v>10</v>
      </c>
      <c r="V5" s="59" t="s">
        <v>110</v>
      </c>
      <c r="W5" s="61">
        <v>0</v>
      </c>
      <c r="X5" s="58">
        <f>IF(E12="","",E12)</f>
      </c>
      <c r="Y5" s="59" t="s">
        <v>110</v>
      </c>
      <c r="Z5" s="60">
        <f>IF(C12="","",C12)</f>
      </c>
      <c r="AA5" s="58">
        <f>IF(E13="","",E13)</f>
      </c>
      <c r="AB5" s="59" t="s">
        <v>110</v>
      </c>
      <c r="AC5" s="60">
        <f>IF(C13="","",C13)</f>
      </c>
      <c r="AD5" s="58">
        <f>IF(E14="","",E14)</f>
      </c>
      <c r="AE5" s="59" t="s">
        <v>110</v>
      </c>
      <c r="AF5" s="60">
        <f>IF(C14="","",C14)</f>
      </c>
      <c r="AG5" s="58">
        <f>IF(E15="","",E15)</f>
      </c>
      <c r="AH5" s="59" t="s">
        <v>110</v>
      </c>
      <c r="AI5" s="60">
        <f>IF(C15="","",C15)</f>
      </c>
      <c r="AJ5" s="58">
        <f>IF(E16="","",E16)</f>
      </c>
      <c r="AK5" s="59" t="s">
        <v>110</v>
      </c>
      <c r="AL5" s="60">
        <f>IF(C16="","",C16)</f>
      </c>
      <c r="AM5" s="79">
        <f aca="true" t="shared" si="0" ref="AM5:AM16">SUM(AR5:BC5)</f>
        <v>12</v>
      </c>
      <c r="AN5" s="79">
        <f aca="true" t="shared" si="1" ref="AN5:AN16">AO5-BD5</f>
        <v>21</v>
      </c>
      <c r="AO5" s="79">
        <f aca="true" t="shared" si="2" ref="AO5:AO16">SUM(C5:C5,F5:F5,I5:I5,L5:L5,O5:O5,R5:R5,U5:U5,X5:X5,AA5:AA5,AD5:AD5,AG5,AJ5)</f>
        <v>22</v>
      </c>
      <c r="AP5" s="80">
        <f aca="true" t="shared" si="3" ref="AP5:AP16">RANK(BE5,$BE$5:$BE$16,1)</f>
        <v>1</v>
      </c>
      <c r="AQ5" s="48"/>
      <c r="AR5" s="62">
        <f aca="true" t="shared" si="4" ref="AR5:AR16">IF(AND(C5&lt;&gt;"",E5&lt;&gt;""),IF(C5&gt;E5,3,IF(C5=E5,1,0)),"")</f>
      </c>
      <c r="AS5" s="63">
        <f aca="true" t="shared" si="5" ref="AS5:AS16">IF(AND(F5&lt;&gt;"",H5&lt;&gt;""),IF(F5&gt;H5,3,IF(F5=H5,1,0)),"")</f>
        <v>3</v>
      </c>
      <c r="AT5" s="63">
        <f aca="true" t="shared" si="6" ref="AT5:AT16">IF(AND(I5&lt;&gt;"",K5&lt;&gt;""),IF(I5&gt;K5,3,IF(I5=K5,1,0)),"")</f>
        <v>3</v>
      </c>
      <c r="AU5" s="63">
        <f aca="true" t="shared" si="7" ref="AU5:AU16">IF(AND(L5&lt;&gt;"",N5&lt;&gt;""),IF(L5&gt;N5,3,IF(L5=N5,1,0)),"")</f>
      </c>
      <c r="AV5" s="63">
        <f aca="true" t="shared" si="8" ref="AV5:AV16">IF(AND(O5&lt;&gt;"",Q5&lt;&gt;""),IF(O5&gt;Q5,3,IF(O5=Q5,1,0)),"")</f>
        <v>3</v>
      </c>
      <c r="AW5" s="63">
        <f aca="true" t="shared" si="9" ref="AW5:AW16">IF(AND(R5&lt;&gt;"",T5&lt;&gt;""),IF(R5&gt;T5,3,IF(R5=T5,1,0)),"")</f>
      </c>
      <c r="AX5" s="63">
        <f aca="true" t="shared" si="10" ref="AX5:AX16">IF(AND(U5&lt;&gt;"",W5&lt;&gt;""),IF(U5&gt;W5,3,IF(U5=W5,1,0)),"")</f>
        <v>3</v>
      </c>
      <c r="AY5" s="63">
        <f aca="true" t="shared" si="11" ref="AY5:AY16">IF(AND(X5&lt;&gt;"",Z5&lt;&gt;""),IF(X5&gt;Z5,3,IF(X5=Z5,1,0)),"")</f>
      </c>
      <c r="AZ5" s="63">
        <f aca="true" t="shared" si="12" ref="AZ5:AZ16">IF(AND(AA5&lt;&gt;"",AC5&lt;&gt;""),IF(AA5&gt;AC5,3,IF(AA5=AC5,1,0)),"")</f>
      </c>
      <c r="BA5" s="63">
        <f aca="true" t="shared" si="13" ref="BA5:BA16">IF(AND(AD5&lt;&gt;"",AF5&lt;&gt;""),IF(AD5&gt;AF5,3,IF(AD5=AF5,1,0)),"")</f>
      </c>
      <c r="BB5" s="63">
        <f aca="true" t="shared" si="14" ref="BB5:BB16">IF(AND(AG5&lt;&gt;"",AI5&lt;&gt;""),IF(AG5&gt;AI5,3,IF(AG5=AI5,1,0)),"")</f>
      </c>
      <c r="BC5" s="63">
        <f aca="true" t="shared" si="15" ref="BC5:BC16">IF(AND(AJ5&lt;&gt;"",AL5&lt;&gt;""),IF(AJ5&gt;AL5,3,IF(AJ5=AL5,1,0)),"")</f>
      </c>
      <c r="BD5" s="86">
        <f aca="true" t="shared" si="16" ref="BD5:BD16">SUM(E5:E5,H5:H5,K5:K5,N5:N5,Q5:Q5,T5:T5,W5:W5,Z5:Z5,AC5:AC5,AF5:AF5,AI5,AL5)</f>
        <v>1</v>
      </c>
      <c r="BE5" s="88">
        <f aca="true" t="shared" si="17" ref="BE5:BE13">RANK(AM5,$AM$5:$AM$16)*10000+RANK(AN5,$AN$5:$AN$16)*100+RANK(AO5,$AO$5:$AO$16)</f>
        <v>10101</v>
      </c>
    </row>
    <row r="6" spans="1:57" ht="39.75" customHeight="1">
      <c r="A6" s="70">
        <v>2</v>
      </c>
      <c r="B6" s="76" t="s">
        <v>119</v>
      </c>
      <c r="C6" s="64">
        <v>1</v>
      </c>
      <c r="D6" s="59" t="s">
        <v>110</v>
      </c>
      <c r="E6" s="65">
        <v>4</v>
      </c>
      <c r="F6" s="105"/>
      <c r="G6" s="106"/>
      <c r="H6" s="107"/>
      <c r="I6" s="58">
        <f>IF(H7="","",H7)</f>
      </c>
      <c r="J6" s="59" t="s">
        <v>110</v>
      </c>
      <c r="K6" s="60">
        <f>IF(F7="","",F7)</f>
      </c>
      <c r="L6" s="58">
        <f>IF(H8="","",H8)</f>
      </c>
      <c r="M6" s="59" t="s">
        <v>110</v>
      </c>
      <c r="N6" s="60">
        <f>IF(F8="","",F8)</f>
      </c>
      <c r="O6" s="58">
        <v>0</v>
      </c>
      <c r="P6" s="59" t="s">
        <v>110</v>
      </c>
      <c r="Q6" s="60">
        <v>6</v>
      </c>
      <c r="R6" s="58">
        <f>IF(H10="","",H10)</f>
      </c>
      <c r="S6" s="59" t="s">
        <v>110</v>
      </c>
      <c r="T6" s="60">
        <f>IF(F10="","",F10)</f>
      </c>
      <c r="U6" s="58">
        <f>IF(H11="","",H11)</f>
      </c>
      <c r="V6" s="59" t="s">
        <v>110</v>
      </c>
      <c r="W6" s="61">
        <f>IF(F11="","",F11)</f>
      </c>
      <c r="X6" s="58">
        <f>IF(H12="","",H12)</f>
      </c>
      <c r="Y6" s="59" t="s">
        <v>110</v>
      </c>
      <c r="Z6" s="60">
        <f>IF(F12="","",F12)</f>
      </c>
      <c r="AA6" s="58">
        <v>2</v>
      </c>
      <c r="AB6" s="59" t="s">
        <v>110</v>
      </c>
      <c r="AC6" s="60">
        <v>5</v>
      </c>
      <c r="AD6" s="58">
        <f>IF(H14="","",H14)</f>
      </c>
      <c r="AE6" s="59" t="s">
        <v>110</v>
      </c>
      <c r="AF6" s="60">
        <f>IF(F14="","",F14)</f>
      </c>
      <c r="AG6" s="58">
        <f>IF(H15="","",H15)</f>
      </c>
      <c r="AH6" s="59" t="s">
        <v>110</v>
      </c>
      <c r="AI6" s="60">
        <f>IF(F15="","",F15)</f>
      </c>
      <c r="AJ6" s="58">
        <v>5</v>
      </c>
      <c r="AK6" s="59" t="s">
        <v>110</v>
      </c>
      <c r="AL6" s="60">
        <v>1</v>
      </c>
      <c r="AM6" s="79">
        <f t="shared" si="0"/>
        <v>3</v>
      </c>
      <c r="AN6" s="79">
        <f t="shared" si="1"/>
        <v>-8</v>
      </c>
      <c r="AO6" s="79">
        <f t="shared" si="2"/>
        <v>8</v>
      </c>
      <c r="AP6" s="80">
        <f t="shared" si="3"/>
        <v>8</v>
      </c>
      <c r="AQ6" s="48"/>
      <c r="AR6" s="83">
        <f t="shared" si="4"/>
        <v>0</v>
      </c>
      <c r="AS6" s="84">
        <f t="shared" si="5"/>
      </c>
      <c r="AT6" s="84">
        <f t="shared" si="6"/>
      </c>
      <c r="AU6" s="84">
        <f t="shared" si="7"/>
      </c>
      <c r="AV6" s="84">
        <f t="shared" si="8"/>
        <v>0</v>
      </c>
      <c r="AW6" s="84">
        <f t="shared" si="9"/>
      </c>
      <c r="AX6" s="84">
        <f t="shared" si="10"/>
      </c>
      <c r="AY6" s="84">
        <f t="shared" si="11"/>
      </c>
      <c r="AZ6" s="84">
        <f t="shared" si="12"/>
        <v>0</v>
      </c>
      <c r="BA6" s="84">
        <f t="shared" si="13"/>
      </c>
      <c r="BB6" s="63">
        <f t="shared" si="14"/>
      </c>
      <c r="BC6" s="63">
        <f t="shared" si="15"/>
        <v>3</v>
      </c>
      <c r="BD6" s="86">
        <f t="shared" si="16"/>
        <v>16</v>
      </c>
      <c r="BE6" s="88">
        <f t="shared" si="17"/>
        <v>70705</v>
      </c>
    </row>
    <row r="7" spans="1:57" ht="39.75" customHeight="1">
      <c r="A7" s="70">
        <v>3</v>
      </c>
      <c r="B7" s="76" t="s">
        <v>120</v>
      </c>
      <c r="C7" s="64">
        <v>0</v>
      </c>
      <c r="D7" s="59" t="s">
        <v>110</v>
      </c>
      <c r="E7" s="65">
        <v>6</v>
      </c>
      <c r="F7" s="64"/>
      <c r="G7" s="59" t="s">
        <v>110</v>
      </c>
      <c r="H7" s="66"/>
      <c r="I7" s="105"/>
      <c r="J7" s="106"/>
      <c r="K7" s="107"/>
      <c r="L7" s="58">
        <v>3</v>
      </c>
      <c r="M7" s="59" t="s">
        <v>110</v>
      </c>
      <c r="N7" s="60">
        <v>1</v>
      </c>
      <c r="O7" s="58">
        <f>IF(K9="","",K9)</f>
      </c>
      <c r="P7" s="59" t="s">
        <v>110</v>
      </c>
      <c r="Q7" s="60">
        <f>IF(I9="","",I9)</f>
      </c>
      <c r="R7" s="58">
        <f>IF(K10="","",K10)</f>
      </c>
      <c r="S7" s="59" t="s">
        <v>110</v>
      </c>
      <c r="T7" s="60">
        <f>IF(I10="","",I10)</f>
      </c>
      <c r="U7" s="58">
        <v>0</v>
      </c>
      <c r="V7" s="59" t="s">
        <v>110</v>
      </c>
      <c r="W7" s="61">
        <v>3</v>
      </c>
      <c r="X7" s="58">
        <f>IF(K12="","",K12)</f>
      </c>
      <c r="Y7" s="59" t="s">
        <v>110</v>
      </c>
      <c r="Z7" s="60">
        <f>IF(I12="","",I12)</f>
      </c>
      <c r="AA7" s="58">
        <f>IF(K13="","",K13)</f>
      </c>
      <c r="AB7" s="59" t="s">
        <v>110</v>
      </c>
      <c r="AC7" s="60">
        <f>IF(I13="","",I13)</f>
      </c>
      <c r="AD7" s="58">
        <f>IF(K14="","",K14)</f>
      </c>
      <c r="AE7" s="59" t="s">
        <v>110</v>
      </c>
      <c r="AF7" s="60">
        <f>IF(I14="","",I14)</f>
      </c>
      <c r="AG7" s="58">
        <v>0</v>
      </c>
      <c r="AH7" s="59" t="s">
        <v>110</v>
      </c>
      <c r="AI7" s="60">
        <v>3</v>
      </c>
      <c r="AJ7" s="58">
        <f>IF(K16="","",K16)</f>
      </c>
      <c r="AK7" s="59" t="s">
        <v>110</v>
      </c>
      <c r="AL7" s="60">
        <f>IF(I16="","",I16)</f>
      </c>
      <c r="AM7" s="79">
        <f t="shared" si="0"/>
        <v>3</v>
      </c>
      <c r="AN7" s="79">
        <f t="shared" si="1"/>
        <v>-10</v>
      </c>
      <c r="AO7" s="79">
        <f t="shared" si="2"/>
        <v>3</v>
      </c>
      <c r="AP7" s="80">
        <f t="shared" si="3"/>
        <v>10</v>
      </c>
      <c r="AQ7" s="48"/>
      <c r="AR7" s="67">
        <f t="shared" si="4"/>
        <v>0</v>
      </c>
      <c r="AS7" s="68">
        <f t="shared" si="5"/>
      </c>
      <c r="AT7" s="68">
        <f t="shared" si="6"/>
      </c>
      <c r="AU7" s="68">
        <f t="shared" si="7"/>
        <v>3</v>
      </c>
      <c r="AV7" s="68">
        <f t="shared" si="8"/>
      </c>
      <c r="AW7" s="68">
        <f t="shared" si="9"/>
      </c>
      <c r="AX7" s="68">
        <f t="shared" si="10"/>
        <v>0</v>
      </c>
      <c r="AY7" s="68">
        <f t="shared" si="11"/>
      </c>
      <c r="AZ7" s="68">
        <f t="shared" si="12"/>
      </c>
      <c r="BA7" s="68">
        <f t="shared" si="13"/>
      </c>
      <c r="BB7" s="63">
        <f t="shared" si="14"/>
        <v>0</v>
      </c>
      <c r="BC7" s="63">
        <f t="shared" si="15"/>
      </c>
      <c r="BD7" s="86">
        <f t="shared" si="16"/>
        <v>13</v>
      </c>
      <c r="BE7" s="88">
        <f t="shared" si="17"/>
        <v>70912</v>
      </c>
    </row>
    <row r="8" spans="1:57" ht="39.75" customHeight="1">
      <c r="A8" s="70">
        <v>4</v>
      </c>
      <c r="B8" s="77" t="s">
        <v>121</v>
      </c>
      <c r="C8" s="64"/>
      <c r="D8" s="59" t="s">
        <v>110</v>
      </c>
      <c r="E8" s="65"/>
      <c r="F8" s="64"/>
      <c r="G8" s="59" t="s">
        <v>110</v>
      </c>
      <c r="H8" s="65"/>
      <c r="I8" s="64">
        <v>1</v>
      </c>
      <c r="J8" s="59" t="s">
        <v>110</v>
      </c>
      <c r="K8" s="65">
        <v>3</v>
      </c>
      <c r="L8" s="105"/>
      <c r="M8" s="106"/>
      <c r="N8" s="107"/>
      <c r="O8" s="58">
        <f>IF(N9="","",N9)</f>
      </c>
      <c r="P8" s="59" t="s">
        <v>110</v>
      </c>
      <c r="Q8" s="60">
        <f>IF(L9="","",L9)</f>
      </c>
      <c r="R8" s="58">
        <f>IF(N10="","",N10)</f>
      </c>
      <c r="S8" s="59" t="s">
        <v>110</v>
      </c>
      <c r="T8" s="60">
        <f>IF(L10="","",L10)</f>
      </c>
      <c r="U8" s="58">
        <v>1</v>
      </c>
      <c r="V8" s="59" t="s">
        <v>110</v>
      </c>
      <c r="W8" s="61">
        <v>2</v>
      </c>
      <c r="X8" s="58">
        <f>IF(N12="","",N12)</f>
      </c>
      <c r="Y8" s="59" t="s">
        <v>110</v>
      </c>
      <c r="Z8" s="60">
        <f>IF(L12="","",L12)</f>
      </c>
      <c r="AA8" s="58">
        <f>IF(N13="","",N13)</f>
      </c>
      <c r="AB8" s="59" t="s">
        <v>110</v>
      </c>
      <c r="AC8" s="60">
        <f>IF(L13="","",L13)</f>
      </c>
      <c r="AD8" s="58">
        <v>2</v>
      </c>
      <c r="AE8" s="59" t="s">
        <v>110</v>
      </c>
      <c r="AF8" s="60">
        <v>9</v>
      </c>
      <c r="AG8" s="58">
        <v>0</v>
      </c>
      <c r="AH8" s="59" t="s">
        <v>110</v>
      </c>
      <c r="AI8" s="60">
        <v>6</v>
      </c>
      <c r="AJ8" s="58">
        <f>IF(N16="","",N16)</f>
      </c>
      <c r="AK8" s="59" t="s">
        <v>110</v>
      </c>
      <c r="AL8" s="60">
        <f>IF(L16="","",L16)</f>
      </c>
      <c r="AM8" s="79">
        <f t="shared" si="0"/>
        <v>0</v>
      </c>
      <c r="AN8" s="79">
        <f t="shared" si="1"/>
        <v>-16</v>
      </c>
      <c r="AO8" s="79">
        <f t="shared" si="2"/>
        <v>4</v>
      </c>
      <c r="AP8" s="80">
        <f t="shared" si="3"/>
        <v>12</v>
      </c>
      <c r="AQ8" s="48"/>
      <c r="AR8" s="83">
        <f t="shared" si="4"/>
      </c>
      <c r="AS8" s="84">
        <f t="shared" si="5"/>
      </c>
      <c r="AT8" s="84">
        <f t="shared" si="6"/>
        <v>0</v>
      </c>
      <c r="AU8" s="84">
        <f t="shared" si="7"/>
      </c>
      <c r="AV8" s="84">
        <f t="shared" si="8"/>
      </c>
      <c r="AW8" s="84">
        <f t="shared" si="9"/>
      </c>
      <c r="AX8" s="84">
        <f t="shared" si="10"/>
        <v>0</v>
      </c>
      <c r="AY8" s="84">
        <f t="shared" si="11"/>
      </c>
      <c r="AZ8" s="84">
        <f t="shared" si="12"/>
      </c>
      <c r="BA8" s="84">
        <f t="shared" si="13"/>
        <v>0</v>
      </c>
      <c r="BB8" s="63">
        <f t="shared" si="14"/>
        <v>0</v>
      </c>
      <c r="BC8" s="63">
        <f t="shared" si="15"/>
      </c>
      <c r="BD8" s="86">
        <f t="shared" si="16"/>
        <v>20</v>
      </c>
      <c r="BE8" s="88">
        <f t="shared" si="17"/>
        <v>121210</v>
      </c>
    </row>
    <row r="9" spans="1:57" ht="39.75" customHeight="1">
      <c r="A9" s="70">
        <v>5</v>
      </c>
      <c r="B9" s="76" t="s">
        <v>122</v>
      </c>
      <c r="C9" s="64">
        <v>0</v>
      </c>
      <c r="D9" s="59" t="s">
        <v>110</v>
      </c>
      <c r="E9" s="65">
        <v>2</v>
      </c>
      <c r="F9" s="64">
        <v>6</v>
      </c>
      <c r="G9" s="59" t="s">
        <v>110</v>
      </c>
      <c r="H9" s="65">
        <v>0</v>
      </c>
      <c r="I9" s="64"/>
      <c r="J9" s="59" t="s">
        <v>110</v>
      </c>
      <c r="K9" s="65"/>
      <c r="L9" s="64"/>
      <c r="M9" s="59" t="s">
        <v>110</v>
      </c>
      <c r="N9" s="65"/>
      <c r="O9" s="105"/>
      <c r="P9" s="106"/>
      <c r="Q9" s="107"/>
      <c r="R9" s="58">
        <v>6</v>
      </c>
      <c r="S9" s="59" t="s">
        <v>110</v>
      </c>
      <c r="T9" s="60">
        <v>1</v>
      </c>
      <c r="U9" s="58">
        <f>IF(Q11="","",Q11)</f>
      </c>
      <c r="V9" s="59" t="s">
        <v>110</v>
      </c>
      <c r="W9" s="61">
        <f>IF(O11="","",O11)</f>
      </c>
      <c r="X9" s="58">
        <f>IF(Q12="","",Q12)</f>
      </c>
      <c r="Y9" s="59" t="s">
        <v>110</v>
      </c>
      <c r="Z9" s="60">
        <f>IF(O12="","",O12)</f>
      </c>
      <c r="AA9" s="58">
        <v>4</v>
      </c>
      <c r="AB9" s="59" t="s">
        <v>110</v>
      </c>
      <c r="AC9" s="60">
        <v>0</v>
      </c>
      <c r="AD9" s="58">
        <f>IF(Q14="","",Q14)</f>
      </c>
      <c r="AE9" s="59" t="s">
        <v>110</v>
      </c>
      <c r="AF9" s="60">
        <f>IF(O14="","",O14)</f>
      </c>
      <c r="AG9" s="58">
        <f>IF(Q15="","",Q15)</f>
      </c>
      <c r="AH9" s="59" t="s">
        <v>110</v>
      </c>
      <c r="AI9" s="60">
        <f>IF(O15="","",O15)</f>
      </c>
      <c r="AJ9" s="58">
        <f>IF(Q16="","",Q16)</f>
      </c>
      <c r="AK9" s="59" t="s">
        <v>110</v>
      </c>
      <c r="AL9" s="60">
        <f>IF(O16="","",O16)</f>
      </c>
      <c r="AM9" s="79">
        <f t="shared" si="0"/>
        <v>9</v>
      </c>
      <c r="AN9" s="79">
        <f t="shared" si="1"/>
        <v>13</v>
      </c>
      <c r="AO9" s="79">
        <f t="shared" si="2"/>
        <v>16</v>
      </c>
      <c r="AP9" s="80">
        <f t="shared" si="3"/>
        <v>4</v>
      </c>
      <c r="AQ9" s="48"/>
      <c r="AR9" s="67">
        <f t="shared" si="4"/>
        <v>0</v>
      </c>
      <c r="AS9" s="68">
        <f t="shared" si="5"/>
        <v>3</v>
      </c>
      <c r="AT9" s="68">
        <f t="shared" si="6"/>
      </c>
      <c r="AU9" s="68">
        <f t="shared" si="7"/>
      </c>
      <c r="AV9" s="68">
        <f t="shared" si="8"/>
      </c>
      <c r="AW9" s="68">
        <f t="shared" si="9"/>
        <v>3</v>
      </c>
      <c r="AX9" s="68">
        <f t="shared" si="10"/>
      </c>
      <c r="AY9" s="68">
        <f t="shared" si="11"/>
      </c>
      <c r="AZ9" s="68">
        <f t="shared" si="12"/>
        <v>3</v>
      </c>
      <c r="BA9" s="68">
        <f t="shared" si="13"/>
      </c>
      <c r="BB9" s="63">
        <f t="shared" si="14"/>
      </c>
      <c r="BC9" s="63">
        <f t="shared" si="15"/>
      </c>
      <c r="BD9" s="86">
        <f t="shared" si="16"/>
        <v>3</v>
      </c>
      <c r="BE9" s="88">
        <f t="shared" si="17"/>
        <v>40303</v>
      </c>
    </row>
    <row r="10" spans="1:57" ht="39.75" customHeight="1">
      <c r="A10" s="70">
        <v>6</v>
      </c>
      <c r="B10" s="76" t="s">
        <v>123</v>
      </c>
      <c r="C10" s="64"/>
      <c r="D10" s="59" t="s">
        <v>110</v>
      </c>
      <c r="E10" s="65"/>
      <c r="F10" s="64"/>
      <c r="G10" s="59" t="s">
        <v>110</v>
      </c>
      <c r="H10" s="65"/>
      <c r="I10" s="64"/>
      <c r="J10" s="59" t="s">
        <v>110</v>
      </c>
      <c r="K10" s="65"/>
      <c r="L10" s="64"/>
      <c r="M10" s="59" t="s">
        <v>110</v>
      </c>
      <c r="N10" s="65"/>
      <c r="O10" s="64">
        <v>1</v>
      </c>
      <c r="P10" s="59" t="s">
        <v>110</v>
      </c>
      <c r="Q10" s="65">
        <v>6</v>
      </c>
      <c r="R10" s="105"/>
      <c r="S10" s="106"/>
      <c r="T10" s="107"/>
      <c r="U10" s="58">
        <f>IF(T11="","",T11)</f>
      </c>
      <c r="V10" s="59" t="s">
        <v>110</v>
      </c>
      <c r="W10" s="61">
        <f>IF(R11="","",R11)</f>
      </c>
      <c r="X10" s="58">
        <v>1</v>
      </c>
      <c r="Y10" s="59" t="s">
        <v>110</v>
      </c>
      <c r="Z10" s="60">
        <v>5</v>
      </c>
      <c r="AA10" s="58">
        <v>1</v>
      </c>
      <c r="AB10" s="59" t="s">
        <v>110</v>
      </c>
      <c r="AC10" s="60">
        <v>1</v>
      </c>
      <c r="AD10" s="58">
        <f>IF(T14="","",T14)</f>
      </c>
      <c r="AE10" s="59" t="s">
        <v>110</v>
      </c>
      <c r="AF10" s="60">
        <f>IF(R14="","",R14)</f>
      </c>
      <c r="AG10" s="58">
        <f>IF(T15="","",T15)</f>
      </c>
      <c r="AH10" s="59" t="s">
        <v>110</v>
      </c>
      <c r="AI10" s="60">
        <f>IF(R15="","",R15)</f>
      </c>
      <c r="AJ10" s="58">
        <v>1</v>
      </c>
      <c r="AK10" s="59" t="s">
        <v>110</v>
      </c>
      <c r="AL10" s="60">
        <v>3</v>
      </c>
      <c r="AM10" s="79">
        <f t="shared" si="0"/>
        <v>1</v>
      </c>
      <c r="AN10" s="79">
        <f t="shared" si="1"/>
        <v>-11</v>
      </c>
      <c r="AO10" s="79">
        <f t="shared" si="2"/>
        <v>4</v>
      </c>
      <c r="AP10" s="80">
        <f t="shared" si="3"/>
        <v>11</v>
      </c>
      <c r="AQ10" s="48"/>
      <c r="AR10" s="83">
        <f t="shared" si="4"/>
      </c>
      <c r="AS10" s="84">
        <f t="shared" si="5"/>
      </c>
      <c r="AT10" s="84">
        <f t="shared" si="6"/>
      </c>
      <c r="AU10" s="84">
        <f t="shared" si="7"/>
      </c>
      <c r="AV10" s="84">
        <f t="shared" si="8"/>
        <v>0</v>
      </c>
      <c r="AW10" s="84">
        <f t="shared" si="9"/>
      </c>
      <c r="AX10" s="84">
        <f t="shared" si="10"/>
      </c>
      <c r="AY10" s="84">
        <f t="shared" si="11"/>
        <v>0</v>
      </c>
      <c r="AZ10" s="84">
        <f t="shared" si="12"/>
        <v>1</v>
      </c>
      <c r="BA10" s="84">
        <f t="shared" si="13"/>
      </c>
      <c r="BB10" s="63">
        <f t="shared" si="14"/>
      </c>
      <c r="BC10" s="63">
        <f t="shared" si="15"/>
        <v>0</v>
      </c>
      <c r="BD10" s="86">
        <f t="shared" si="16"/>
        <v>15</v>
      </c>
      <c r="BE10" s="88">
        <f t="shared" si="17"/>
        <v>111110</v>
      </c>
    </row>
    <row r="11" spans="1:57" ht="39.75" customHeight="1">
      <c r="A11" s="70">
        <v>7</v>
      </c>
      <c r="B11" s="76" t="s">
        <v>129</v>
      </c>
      <c r="C11" s="64">
        <v>0</v>
      </c>
      <c r="D11" s="59" t="s">
        <v>110</v>
      </c>
      <c r="E11" s="65">
        <v>10</v>
      </c>
      <c r="F11" s="64"/>
      <c r="G11" s="59" t="s">
        <v>110</v>
      </c>
      <c r="H11" s="65"/>
      <c r="I11" s="64">
        <v>0</v>
      </c>
      <c r="J11" s="59" t="s">
        <v>110</v>
      </c>
      <c r="K11" s="65">
        <v>3</v>
      </c>
      <c r="L11" s="64">
        <v>2</v>
      </c>
      <c r="M11" s="59" t="s">
        <v>110</v>
      </c>
      <c r="N11" s="65">
        <v>1</v>
      </c>
      <c r="O11" s="64"/>
      <c r="P11" s="59" t="s">
        <v>110</v>
      </c>
      <c r="Q11" s="65"/>
      <c r="R11" s="64"/>
      <c r="S11" s="59" t="s">
        <v>110</v>
      </c>
      <c r="T11" s="65"/>
      <c r="U11" s="105"/>
      <c r="V11" s="106"/>
      <c r="W11" s="107"/>
      <c r="X11" s="58">
        <v>3</v>
      </c>
      <c r="Y11" s="59" t="s">
        <v>110</v>
      </c>
      <c r="Z11" s="60">
        <v>1</v>
      </c>
      <c r="AA11" s="58">
        <f>IF(W13="","",W13)</f>
      </c>
      <c r="AB11" s="59" t="s">
        <v>110</v>
      </c>
      <c r="AC11" s="60">
        <f>IF(U13="","",U13)</f>
      </c>
      <c r="AD11" s="58">
        <f>IF(W14="","",W14)</f>
      </c>
      <c r="AE11" s="59" t="s">
        <v>110</v>
      </c>
      <c r="AF11" s="60">
        <f>IF(U14="","",U14)</f>
      </c>
      <c r="AG11" s="58">
        <f>IF(W15="","",W15)</f>
      </c>
      <c r="AH11" s="59" t="s">
        <v>110</v>
      </c>
      <c r="AI11" s="60">
        <f>IF(U15="","",U15)</f>
      </c>
      <c r="AJ11" s="58">
        <f>IF(W16="","",W16)</f>
      </c>
      <c r="AK11" s="59" t="s">
        <v>110</v>
      </c>
      <c r="AL11" s="60">
        <f>IF(U16="","",U16)</f>
      </c>
      <c r="AM11" s="79">
        <f t="shared" si="0"/>
        <v>6</v>
      </c>
      <c r="AN11" s="79">
        <f t="shared" si="1"/>
        <v>-10</v>
      </c>
      <c r="AO11" s="79">
        <f t="shared" si="2"/>
        <v>5</v>
      </c>
      <c r="AP11" s="80">
        <f t="shared" si="3"/>
        <v>5</v>
      </c>
      <c r="AQ11" s="48"/>
      <c r="AR11" s="67">
        <f t="shared" si="4"/>
        <v>0</v>
      </c>
      <c r="AS11" s="68">
        <f t="shared" si="5"/>
      </c>
      <c r="AT11" s="68">
        <f t="shared" si="6"/>
        <v>0</v>
      </c>
      <c r="AU11" s="68">
        <f t="shared" si="7"/>
        <v>3</v>
      </c>
      <c r="AV11" s="68">
        <f t="shared" si="8"/>
      </c>
      <c r="AW11" s="68">
        <f t="shared" si="9"/>
      </c>
      <c r="AX11" s="68">
        <f t="shared" si="10"/>
      </c>
      <c r="AY11" s="68">
        <f t="shared" si="11"/>
        <v>3</v>
      </c>
      <c r="AZ11" s="68">
        <f t="shared" si="12"/>
      </c>
      <c r="BA11" s="68">
        <f t="shared" si="13"/>
      </c>
      <c r="BB11" s="63">
        <f t="shared" si="14"/>
      </c>
      <c r="BC11" s="63">
        <f t="shared" si="15"/>
      </c>
      <c r="BD11" s="86">
        <f t="shared" si="16"/>
        <v>15</v>
      </c>
      <c r="BE11" s="88">
        <f t="shared" si="17"/>
        <v>50908</v>
      </c>
    </row>
    <row r="12" spans="1:57" ht="39.75" customHeight="1">
      <c r="A12" s="70">
        <v>8</v>
      </c>
      <c r="B12" s="76" t="s">
        <v>124</v>
      </c>
      <c r="C12" s="64"/>
      <c r="D12" s="59" t="s">
        <v>110</v>
      </c>
      <c r="E12" s="65"/>
      <c r="F12" s="64"/>
      <c r="G12" s="59" t="s">
        <v>110</v>
      </c>
      <c r="H12" s="65"/>
      <c r="I12" s="64"/>
      <c r="J12" s="59" t="s">
        <v>110</v>
      </c>
      <c r="K12" s="65"/>
      <c r="L12" s="64"/>
      <c r="M12" s="59" t="s">
        <v>110</v>
      </c>
      <c r="N12" s="65"/>
      <c r="O12" s="64"/>
      <c r="P12" s="59" t="s">
        <v>110</v>
      </c>
      <c r="Q12" s="65"/>
      <c r="R12" s="64">
        <v>5</v>
      </c>
      <c r="S12" s="59" t="s">
        <v>110</v>
      </c>
      <c r="T12" s="65">
        <v>1</v>
      </c>
      <c r="U12" s="64">
        <v>1</v>
      </c>
      <c r="V12" s="59" t="s">
        <v>110</v>
      </c>
      <c r="W12" s="69">
        <v>3</v>
      </c>
      <c r="X12" s="105"/>
      <c r="Y12" s="106"/>
      <c r="Z12" s="107"/>
      <c r="AA12" s="58">
        <f>IF(Z13="","",Z13)</f>
      </c>
      <c r="AB12" s="59" t="s">
        <v>110</v>
      </c>
      <c r="AC12" s="60">
        <f>IF(X13="","",X13)</f>
      </c>
      <c r="AD12" s="58">
        <v>0</v>
      </c>
      <c r="AE12" s="59" t="s">
        <v>110</v>
      </c>
      <c r="AF12" s="60">
        <v>2</v>
      </c>
      <c r="AG12" s="58">
        <v>1</v>
      </c>
      <c r="AH12" s="59" t="s">
        <v>110</v>
      </c>
      <c r="AI12" s="60">
        <v>3</v>
      </c>
      <c r="AJ12" s="58">
        <f>IF(Z16="","",Z16)</f>
      </c>
      <c r="AK12" s="59" t="s">
        <v>110</v>
      </c>
      <c r="AL12" s="60">
        <f>IF(X16="","",X16)</f>
      </c>
      <c r="AM12" s="79">
        <f t="shared" si="0"/>
        <v>3</v>
      </c>
      <c r="AN12" s="79">
        <f t="shared" si="1"/>
        <v>-2</v>
      </c>
      <c r="AO12" s="79">
        <f t="shared" si="2"/>
        <v>7</v>
      </c>
      <c r="AP12" s="80">
        <f t="shared" si="3"/>
        <v>7</v>
      </c>
      <c r="AQ12" s="48"/>
      <c r="AR12" s="83">
        <f t="shared" si="4"/>
      </c>
      <c r="AS12" s="84">
        <f t="shared" si="5"/>
      </c>
      <c r="AT12" s="84">
        <f t="shared" si="6"/>
      </c>
      <c r="AU12" s="84">
        <f t="shared" si="7"/>
      </c>
      <c r="AV12" s="84">
        <f t="shared" si="8"/>
      </c>
      <c r="AW12" s="84">
        <f t="shared" si="9"/>
        <v>3</v>
      </c>
      <c r="AX12" s="84">
        <f t="shared" si="10"/>
        <v>0</v>
      </c>
      <c r="AY12" s="84">
        <f t="shared" si="11"/>
      </c>
      <c r="AZ12" s="84">
        <f t="shared" si="12"/>
      </c>
      <c r="BA12" s="84">
        <f t="shared" si="13"/>
        <v>0</v>
      </c>
      <c r="BB12" s="63">
        <f t="shared" si="14"/>
        <v>0</v>
      </c>
      <c r="BC12" s="63">
        <f t="shared" si="15"/>
      </c>
      <c r="BD12" s="86">
        <f t="shared" si="16"/>
        <v>9</v>
      </c>
      <c r="BE12" s="88">
        <f t="shared" si="17"/>
        <v>70506</v>
      </c>
    </row>
    <row r="13" spans="1:57" ht="39.75" customHeight="1">
      <c r="A13" s="70">
        <v>9</v>
      </c>
      <c r="B13" s="76" t="s">
        <v>125</v>
      </c>
      <c r="C13" s="64"/>
      <c r="D13" s="59" t="s">
        <v>110</v>
      </c>
      <c r="E13" s="65"/>
      <c r="F13" s="64">
        <v>5</v>
      </c>
      <c r="G13" s="59" t="s">
        <v>110</v>
      </c>
      <c r="H13" s="65">
        <v>2</v>
      </c>
      <c r="I13" s="64"/>
      <c r="J13" s="59" t="s">
        <v>110</v>
      </c>
      <c r="K13" s="65"/>
      <c r="L13" s="64"/>
      <c r="M13" s="59" t="s">
        <v>110</v>
      </c>
      <c r="N13" s="65"/>
      <c r="O13" s="64">
        <v>0</v>
      </c>
      <c r="P13" s="59" t="s">
        <v>110</v>
      </c>
      <c r="Q13" s="65">
        <v>4</v>
      </c>
      <c r="R13" s="64">
        <v>1</v>
      </c>
      <c r="S13" s="59" t="s">
        <v>110</v>
      </c>
      <c r="T13" s="65">
        <v>1</v>
      </c>
      <c r="U13" s="64"/>
      <c r="V13" s="59" t="s">
        <v>110</v>
      </c>
      <c r="W13" s="69"/>
      <c r="X13" s="64"/>
      <c r="Y13" s="59" t="s">
        <v>110</v>
      </c>
      <c r="Z13" s="69"/>
      <c r="AA13" s="108"/>
      <c r="AB13" s="109"/>
      <c r="AC13" s="110"/>
      <c r="AD13" s="58">
        <v>0</v>
      </c>
      <c r="AE13" s="59" t="s">
        <v>110</v>
      </c>
      <c r="AF13" s="60">
        <v>1</v>
      </c>
      <c r="AG13" s="58">
        <f>IF(AC15="","",AC15)</f>
      </c>
      <c r="AH13" s="59" t="s">
        <v>110</v>
      </c>
      <c r="AI13" s="60">
        <f>IF(AA15="","",AA15)</f>
      </c>
      <c r="AJ13" s="58">
        <f>IF(AC16="","",AC16)</f>
      </c>
      <c r="AK13" s="59" t="s">
        <v>110</v>
      </c>
      <c r="AL13" s="60">
        <f>IF(AA16="","",AA16)</f>
      </c>
      <c r="AM13" s="79">
        <f t="shared" si="0"/>
        <v>4</v>
      </c>
      <c r="AN13" s="79">
        <f t="shared" si="1"/>
        <v>-2</v>
      </c>
      <c r="AO13" s="79">
        <f t="shared" si="2"/>
        <v>6</v>
      </c>
      <c r="AP13" s="80">
        <f t="shared" si="3"/>
        <v>6</v>
      </c>
      <c r="AQ13" s="48"/>
      <c r="AR13" s="67">
        <f t="shared" si="4"/>
      </c>
      <c r="AS13" s="68">
        <f t="shared" si="5"/>
        <v>3</v>
      </c>
      <c r="AT13" s="68">
        <f t="shared" si="6"/>
      </c>
      <c r="AU13" s="68">
        <f t="shared" si="7"/>
      </c>
      <c r="AV13" s="68">
        <f t="shared" si="8"/>
        <v>0</v>
      </c>
      <c r="AW13" s="68">
        <f t="shared" si="9"/>
        <v>1</v>
      </c>
      <c r="AX13" s="68">
        <f t="shared" si="10"/>
      </c>
      <c r="AY13" s="68">
        <f t="shared" si="11"/>
      </c>
      <c r="AZ13" s="68">
        <f t="shared" si="12"/>
      </c>
      <c r="BA13" s="68">
        <f t="shared" si="13"/>
        <v>0</v>
      </c>
      <c r="BB13" s="63">
        <f t="shared" si="14"/>
      </c>
      <c r="BC13" s="63">
        <f t="shared" si="15"/>
      </c>
      <c r="BD13" s="86">
        <f t="shared" si="16"/>
        <v>8</v>
      </c>
      <c r="BE13" s="88">
        <f t="shared" si="17"/>
        <v>60507</v>
      </c>
    </row>
    <row r="14" spans="1:57" ht="39.75" customHeight="1">
      <c r="A14" s="70">
        <v>10</v>
      </c>
      <c r="B14" s="76" t="s">
        <v>126</v>
      </c>
      <c r="C14" s="64"/>
      <c r="D14" s="59" t="s">
        <v>110</v>
      </c>
      <c r="E14" s="65"/>
      <c r="F14" s="64"/>
      <c r="G14" s="59" t="s">
        <v>110</v>
      </c>
      <c r="H14" s="65"/>
      <c r="I14" s="64"/>
      <c r="J14" s="59" t="s">
        <v>110</v>
      </c>
      <c r="K14" s="65"/>
      <c r="L14" s="64">
        <v>9</v>
      </c>
      <c r="M14" s="59" t="s">
        <v>110</v>
      </c>
      <c r="N14" s="65">
        <v>2</v>
      </c>
      <c r="O14" s="64"/>
      <c r="P14" s="59" t="s">
        <v>110</v>
      </c>
      <c r="Q14" s="65"/>
      <c r="R14" s="64"/>
      <c r="S14" s="59" t="s">
        <v>110</v>
      </c>
      <c r="T14" s="65"/>
      <c r="U14" s="64"/>
      <c r="V14" s="59" t="s">
        <v>110</v>
      </c>
      <c r="W14" s="69"/>
      <c r="X14" s="64">
        <v>2</v>
      </c>
      <c r="Y14" s="59" t="s">
        <v>110</v>
      </c>
      <c r="Z14" s="69">
        <v>0</v>
      </c>
      <c r="AA14" s="64">
        <v>1</v>
      </c>
      <c r="AB14" s="59" t="s">
        <v>110</v>
      </c>
      <c r="AC14" s="69">
        <v>0</v>
      </c>
      <c r="AD14" s="105"/>
      <c r="AE14" s="106"/>
      <c r="AF14" s="107"/>
      <c r="AG14" s="58">
        <f>IF(AF15="","",AF15)</f>
      </c>
      <c r="AH14" s="59" t="s">
        <v>110</v>
      </c>
      <c r="AI14" s="60">
        <f>IF(AD15="","",AD15)</f>
      </c>
      <c r="AJ14" s="58">
        <v>3</v>
      </c>
      <c r="AK14" s="59" t="s">
        <v>110</v>
      </c>
      <c r="AL14" s="60">
        <v>1</v>
      </c>
      <c r="AM14" s="79">
        <f t="shared" si="0"/>
        <v>12</v>
      </c>
      <c r="AN14" s="79">
        <f t="shared" si="1"/>
        <v>12</v>
      </c>
      <c r="AO14" s="79">
        <f t="shared" si="2"/>
        <v>15</v>
      </c>
      <c r="AP14" s="80">
        <f t="shared" si="3"/>
        <v>3</v>
      </c>
      <c r="AQ14" s="48"/>
      <c r="AR14" s="62">
        <f t="shared" si="4"/>
      </c>
      <c r="AS14" s="63">
        <f t="shared" si="5"/>
      </c>
      <c r="AT14" s="63">
        <f t="shared" si="6"/>
      </c>
      <c r="AU14" s="63">
        <f t="shared" si="7"/>
        <v>3</v>
      </c>
      <c r="AV14" s="63">
        <f t="shared" si="8"/>
      </c>
      <c r="AW14" s="63">
        <f t="shared" si="9"/>
      </c>
      <c r="AX14" s="63">
        <f t="shared" si="10"/>
      </c>
      <c r="AY14" s="63">
        <f t="shared" si="11"/>
        <v>3</v>
      </c>
      <c r="AZ14" s="63">
        <f t="shared" si="12"/>
        <v>3</v>
      </c>
      <c r="BA14" s="63">
        <f t="shared" si="13"/>
      </c>
      <c r="BB14" s="63">
        <f t="shared" si="14"/>
      </c>
      <c r="BC14" s="63">
        <f t="shared" si="15"/>
        <v>3</v>
      </c>
      <c r="BD14" s="86">
        <f t="shared" si="16"/>
        <v>3</v>
      </c>
      <c r="BE14" s="88">
        <f>RANK(AM14:AM16,$AM$5:$AM$14)*10000+RANK(AN14:AN16,$AN$5:$AN$14)*100+RANK(AO14:AO16,$AO$5:$AO$14)</f>
        <v>10303</v>
      </c>
    </row>
    <row r="15" spans="1:57" ht="39.75" customHeight="1">
      <c r="A15" s="70">
        <v>11</v>
      </c>
      <c r="B15" s="78" t="s">
        <v>128</v>
      </c>
      <c r="C15" s="64"/>
      <c r="D15" s="59" t="s">
        <v>110</v>
      </c>
      <c r="E15" s="65"/>
      <c r="F15" s="64"/>
      <c r="G15" s="59" t="s">
        <v>110</v>
      </c>
      <c r="H15" s="65"/>
      <c r="I15" s="64">
        <v>3</v>
      </c>
      <c r="J15" s="59" t="s">
        <v>110</v>
      </c>
      <c r="K15" s="65">
        <v>0</v>
      </c>
      <c r="L15" s="64">
        <v>6</v>
      </c>
      <c r="M15" s="59" t="s">
        <v>110</v>
      </c>
      <c r="N15" s="65">
        <v>0</v>
      </c>
      <c r="O15" s="64"/>
      <c r="P15" s="59" t="s">
        <v>110</v>
      </c>
      <c r="Q15" s="65"/>
      <c r="R15" s="64"/>
      <c r="S15" s="59" t="s">
        <v>110</v>
      </c>
      <c r="T15" s="65"/>
      <c r="U15" s="64"/>
      <c r="V15" s="59" t="s">
        <v>110</v>
      </c>
      <c r="W15" s="69"/>
      <c r="X15" s="64">
        <v>3</v>
      </c>
      <c r="Y15" s="59" t="s">
        <v>110</v>
      </c>
      <c r="Z15" s="69">
        <v>1</v>
      </c>
      <c r="AA15" s="64"/>
      <c r="AB15" s="59" t="s">
        <v>110</v>
      </c>
      <c r="AC15" s="69"/>
      <c r="AD15" s="64"/>
      <c r="AE15" s="59" t="s">
        <v>110</v>
      </c>
      <c r="AF15" s="69"/>
      <c r="AG15" s="105"/>
      <c r="AH15" s="106"/>
      <c r="AI15" s="107"/>
      <c r="AJ15" s="58">
        <v>5</v>
      </c>
      <c r="AK15" s="59" t="s">
        <v>110</v>
      </c>
      <c r="AL15" s="60">
        <v>0</v>
      </c>
      <c r="AM15" s="79">
        <f t="shared" si="0"/>
        <v>12</v>
      </c>
      <c r="AN15" s="79">
        <f t="shared" si="1"/>
        <v>16</v>
      </c>
      <c r="AO15" s="79">
        <f t="shared" si="2"/>
        <v>17</v>
      </c>
      <c r="AP15" s="80">
        <f t="shared" si="3"/>
        <v>2</v>
      </c>
      <c r="AQ15" s="48"/>
      <c r="AR15" s="62">
        <f t="shared" si="4"/>
      </c>
      <c r="AS15" s="63">
        <f t="shared" si="5"/>
      </c>
      <c r="AT15" s="63">
        <f t="shared" si="6"/>
        <v>3</v>
      </c>
      <c r="AU15" s="63">
        <f t="shared" si="7"/>
        <v>3</v>
      </c>
      <c r="AV15" s="63">
        <f t="shared" si="8"/>
      </c>
      <c r="AW15" s="63">
        <f t="shared" si="9"/>
      </c>
      <c r="AX15" s="63">
        <f t="shared" si="10"/>
      </c>
      <c r="AY15" s="63">
        <f t="shared" si="11"/>
        <v>3</v>
      </c>
      <c r="AZ15" s="63">
        <f t="shared" si="12"/>
      </c>
      <c r="BA15" s="63">
        <f t="shared" si="13"/>
      </c>
      <c r="BB15" s="63">
        <f t="shared" si="14"/>
      </c>
      <c r="BC15" s="63">
        <f t="shared" si="15"/>
        <v>3</v>
      </c>
      <c r="BD15" s="86">
        <f t="shared" si="16"/>
        <v>1</v>
      </c>
      <c r="BE15" s="88">
        <f>RANK(AM15,$AM$5:$AM$16)*10000+RANK(AN15,$AN$5:$AN$16)*100+RANK(AO15,$AO$5:$AO$16)</f>
        <v>10202</v>
      </c>
    </row>
    <row r="16" spans="1:57" ht="39.75" customHeight="1">
      <c r="A16" s="70">
        <v>12</v>
      </c>
      <c r="B16" s="78" t="s">
        <v>127</v>
      </c>
      <c r="C16" s="71"/>
      <c r="D16" s="72" t="s">
        <v>110</v>
      </c>
      <c r="E16" s="73"/>
      <c r="F16" s="71">
        <v>1</v>
      </c>
      <c r="G16" s="72" t="s">
        <v>110</v>
      </c>
      <c r="H16" s="73">
        <v>5</v>
      </c>
      <c r="I16" s="71"/>
      <c r="J16" s="72" t="s">
        <v>110</v>
      </c>
      <c r="K16" s="73"/>
      <c r="L16" s="71"/>
      <c r="M16" s="72" t="s">
        <v>110</v>
      </c>
      <c r="N16" s="73"/>
      <c r="O16" s="71"/>
      <c r="P16" s="72" t="s">
        <v>110</v>
      </c>
      <c r="Q16" s="73"/>
      <c r="R16" s="71">
        <v>3</v>
      </c>
      <c r="S16" s="72" t="s">
        <v>110</v>
      </c>
      <c r="T16" s="73">
        <v>1</v>
      </c>
      <c r="U16" s="71"/>
      <c r="V16" s="72" t="s">
        <v>110</v>
      </c>
      <c r="W16" s="74"/>
      <c r="X16" s="71"/>
      <c r="Y16" s="72" t="s">
        <v>110</v>
      </c>
      <c r="Z16" s="74"/>
      <c r="AA16" s="71"/>
      <c r="AB16" s="72" t="s">
        <v>110</v>
      </c>
      <c r="AC16" s="74"/>
      <c r="AD16" s="71">
        <v>1</v>
      </c>
      <c r="AE16" s="72" t="s">
        <v>110</v>
      </c>
      <c r="AF16" s="74">
        <v>3</v>
      </c>
      <c r="AG16" s="71">
        <v>0</v>
      </c>
      <c r="AH16" s="72" t="s">
        <v>110</v>
      </c>
      <c r="AI16" s="74">
        <v>5</v>
      </c>
      <c r="AJ16" s="108"/>
      <c r="AK16" s="109"/>
      <c r="AL16" s="110"/>
      <c r="AM16" s="81">
        <f t="shared" si="0"/>
        <v>3</v>
      </c>
      <c r="AN16" s="81">
        <f t="shared" si="1"/>
        <v>-9</v>
      </c>
      <c r="AO16" s="81">
        <f t="shared" si="2"/>
        <v>5</v>
      </c>
      <c r="AP16" s="82">
        <f t="shared" si="3"/>
        <v>9</v>
      </c>
      <c r="AQ16" s="48"/>
      <c r="AR16" s="83">
        <f t="shared" si="4"/>
      </c>
      <c r="AS16" s="84">
        <f t="shared" si="5"/>
        <v>0</v>
      </c>
      <c r="AT16" s="84">
        <f t="shared" si="6"/>
      </c>
      <c r="AU16" s="84">
        <f t="shared" si="7"/>
      </c>
      <c r="AV16" s="84">
        <f t="shared" si="8"/>
      </c>
      <c r="AW16" s="84">
        <f t="shared" si="9"/>
        <v>3</v>
      </c>
      <c r="AX16" s="84">
        <f t="shared" si="10"/>
      </c>
      <c r="AY16" s="84">
        <f t="shared" si="11"/>
      </c>
      <c r="AZ16" s="84">
        <f t="shared" si="12"/>
      </c>
      <c r="BA16" s="84">
        <f t="shared" si="13"/>
        <v>0</v>
      </c>
      <c r="BB16" s="84">
        <f t="shared" si="14"/>
        <v>0</v>
      </c>
      <c r="BC16" s="85">
        <f t="shared" si="15"/>
      </c>
      <c r="BD16" s="87">
        <f t="shared" si="16"/>
        <v>14</v>
      </c>
      <c r="BE16" s="57">
        <f>RANK(AM16,$AM$5:$AM$16)*10000+RANK(AN16,$AN$5:$AN$16)*100+RANK(AO16,$AO$5:$AO$16)</f>
        <v>70808</v>
      </c>
    </row>
    <row r="17" spans="1:43" ht="19.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</row>
  </sheetData>
  <sheetProtection/>
  <mergeCells count="25">
    <mergeCell ref="C4:E4"/>
    <mergeCell ref="I4:K4"/>
    <mergeCell ref="F4:H4"/>
    <mergeCell ref="U4:W4"/>
    <mergeCell ref="L4:N4"/>
    <mergeCell ref="R4:T4"/>
    <mergeCell ref="R10:T10"/>
    <mergeCell ref="O9:Q9"/>
    <mergeCell ref="L8:N8"/>
    <mergeCell ref="AJ16:AL16"/>
    <mergeCell ref="AD14:AF14"/>
    <mergeCell ref="AA4:AC4"/>
    <mergeCell ref="O4:Q4"/>
    <mergeCell ref="AD4:AF4"/>
    <mergeCell ref="X4:Z4"/>
    <mergeCell ref="AR4:BC4"/>
    <mergeCell ref="AG4:AI4"/>
    <mergeCell ref="AJ4:AL4"/>
    <mergeCell ref="AG15:AI15"/>
    <mergeCell ref="C5:E5"/>
    <mergeCell ref="F6:H6"/>
    <mergeCell ref="I7:K7"/>
    <mergeCell ref="AA13:AC13"/>
    <mergeCell ref="U11:W11"/>
    <mergeCell ref="X12:Z12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三菱自動車工業株式会社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大会及び行事予定</dc:title>
  <dc:subject/>
  <dc:creator>FC Libertor 事務局</dc:creator>
  <cp:keywords/>
  <dc:description/>
  <cp:lastModifiedBy>kuro</cp:lastModifiedBy>
  <cp:lastPrinted>2015-02-16T23:55:30Z</cp:lastPrinted>
  <dcterms:created xsi:type="dcterms:W3CDTF">2003-02-05T21:48:24Z</dcterms:created>
  <dcterms:modified xsi:type="dcterms:W3CDTF">2015-04-30T12:53:03Z</dcterms:modified>
  <cp:category/>
  <cp:version/>
  <cp:contentType/>
  <cp:contentStatus/>
</cp:coreProperties>
</file>